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erny\Desktop\"/>
    </mc:Choice>
  </mc:AlternateContent>
  <bookViews>
    <workbookView xWindow="0" yWindow="0" windowWidth="0" windowHeight="0"/>
  </bookViews>
  <sheets>
    <sheet name="Rekapitulace stavby" sheetId="1" r:id="rId1"/>
    <sheet name="01 - SO 01 - Stavební prá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SO 01 - Stavební práce'!$C$123:$K$226</definedName>
    <definedName name="_xlnm.Print_Area" localSheetId="1">'01 - SO 01 - Stavební práce'!$C$4:$J$76,'01 - SO 01 - Stavební práce'!$C$82:$J$105,'01 - SO 01 - Stavební práce'!$C$111:$K$226</definedName>
    <definedName name="_xlnm.Print_Titles" localSheetId="1">'01 - SO 01 - Stavební práce'!$123:$123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26"/>
  <c r="BH226"/>
  <c r="BG226"/>
  <c r="BF226"/>
  <c r="T226"/>
  <c r="T225"/>
  <c r="R226"/>
  <c r="R225"/>
  <c r="P226"/>
  <c r="P225"/>
  <c r="BI224"/>
  <c r="BH224"/>
  <c r="BG224"/>
  <c r="BF224"/>
  <c r="T224"/>
  <c r="T223"/>
  <c r="R224"/>
  <c r="R223"/>
  <c r="P224"/>
  <c r="P223"/>
  <c r="BI219"/>
  <c r="BH219"/>
  <c r="BG219"/>
  <c r="BF219"/>
  <c r="T219"/>
  <c r="T218"/>
  <c r="R219"/>
  <c r="R218"/>
  <c r="P219"/>
  <c r="P218"/>
  <c r="BI214"/>
  <c r="BH214"/>
  <c r="BG214"/>
  <c r="BF214"/>
  <c r="T214"/>
  <c r="T213"/>
  <c r="R214"/>
  <c r="R213"/>
  <c r="P214"/>
  <c r="P213"/>
  <c r="BI212"/>
  <c r="BH212"/>
  <c r="BG212"/>
  <c r="BF212"/>
  <c r="T212"/>
  <c r="R212"/>
  <c r="P212"/>
  <c r="BI206"/>
  <c r="BH206"/>
  <c r="BG206"/>
  <c r="BF206"/>
  <c r="T206"/>
  <c r="R206"/>
  <c r="P206"/>
  <c r="BI204"/>
  <c r="BH204"/>
  <c r="BG204"/>
  <c r="BF204"/>
  <c r="T204"/>
  <c r="R204"/>
  <c r="P204"/>
  <c r="BI192"/>
  <c r="BH192"/>
  <c r="BG192"/>
  <c r="BF192"/>
  <c r="T192"/>
  <c r="R192"/>
  <c r="P19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1"/>
  <c r="BH151"/>
  <c r="BG151"/>
  <c r="BF151"/>
  <c r="T151"/>
  <c r="R151"/>
  <c r="P151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7"/>
  <c r="BH127"/>
  <c r="BG127"/>
  <c r="BF127"/>
  <c r="T127"/>
  <c r="R127"/>
  <c r="P127"/>
  <c r="F121"/>
  <c r="F120"/>
  <c r="F118"/>
  <c r="E116"/>
  <c r="F92"/>
  <c r="F91"/>
  <c r="F89"/>
  <c r="E87"/>
  <c r="J24"/>
  <c r="E24"/>
  <c r="J121"/>
  <c r="J23"/>
  <c r="J21"/>
  <c r="E21"/>
  <c r="J91"/>
  <c r="J20"/>
  <c r="J12"/>
  <c r="J118"/>
  <c r="E7"/>
  <c r="E114"/>
  <c i="1" r="L90"/>
  <c r="AM90"/>
  <c r="AM89"/>
  <c r="L89"/>
  <c r="AM87"/>
  <c r="L87"/>
  <c r="L85"/>
  <c r="L84"/>
  <c i="2" r="BK226"/>
  <c r="BK219"/>
  <c r="J204"/>
  <c r="J161"/>
  <c r="BK151"/>
  <c r="BK137"/>
  <c r="J214"/>
  <c r="J192"/>
  <c r="BK177"/>
  <c r="BK173"/>
  <c r="BK157"/>
  <c r="BK133"/>
  <c r="BK224"/>
  <c r="BK212"/>
  <c r="BK192"/>
  <c r="J180"/>
  <c r="BK178"/>
  <c r="J170"/>
  <c r="J165"/>
  <c r="J141"/>
  <c r="J133"/>
  <c r="J132"/>
  <c r="BK131"/>
  <c r="J212"/>
  <c r="J206"/>
  <c r="J179"/>
  <c r="J178"/>
  <c r="BK176"/>
  <c r="BK161"/>
  <c r="BK140"/>
  <c r="BK132"/>
  <c r="J131"/>
  <c i="1" r="AS94"/>
  <c i="2" r="J224"/>
  <c r="J219"/>
  <c r="BK214"/>
  <c r="BK206"/>
  <c r="BK204"/>
  <c r="BK180"/>
  <c r="BK179"/>
  <c r="J175"/>
  <c r="J174"/>
  <c r="J151"/>
  <c r="BK165"/>
  <c r="J157"/>
  <c r="BK141"/>
  <c r="J137"/>
  <c r="BK127"/>
  <c r="J177"/>
  <c r="J176"/>
  <c r="BK175"/>
  <c r="BK174"/>
  <c r="J173"/>
  <c r="BK170"/>
  <c r="J140"/>
  <c r="J127"/>
  <c r="J226"/>
  <c l="1" r="BK126"/>
  <c r="BK125"/>
  <c r="J125"/>
  <c r="J97"/>
  <c r="T172"/>
  <c r="P205"/>
  <c r="R205"/>
  <c r="T205"/>
  <c r="T126"/>
  <c r="P126"/>
  <c r="R172"/>
  <c r="BK205"/>
  <c r="J205"/>
  <c r="J100"/>
  <c r="R126"/>
  <c r="R125"/>
  <c r="R124"/>
  <c r="P172"/>
  <c r="BK172"/>
  <c r="J172"/>
  <c r="J99"/>
  <c r="BK223"/>
  <c r="J223"/>
  <c r="J103"/>
  <c r="BK225"/>
  <c r="J225"/>
  <c r="J104"/>
  <c r="BE137"/>
  <c r="BE165"/>
  <c r="BE224"/>
  <c r="J92"/>
  <c r="BE133"/>
  <c r="BE226"/>
  <c r="J89"/>
  <c r="J120"/>
  <c r="BE170"/>
  <c r="BE178"/>
  <c r="BE192"/>
  <c r="BE212"/>
  <c r="BK213"/>
  <c r="J213"/>
  <c r="J101"/>
  <c r="BE141"/>
  <c r="BE151"/>
  <c r="BE204"/>
  <c r="BE219"/>
  <c r="BE157"/>
  <c r="BE161"/>
  <c r="BE206"/>
  <c r="BK218"/>
  <c r="J218"/>
  <c r="J102"/>
  <c r="BE131"/>
  <c r="BE132"/>
  <c r="BE140"/>
  <c r="E85"/>
  <c r="BE127"/>
  <c r="BE173"/>
  <c r="BE174"/>
  <c r="BE175"/>
  <c r="BE176"/>
  <c r="BE177"/>
  <c r="BE179"/>
  <c r="BE180"/>
  <c r="BE214"/>
  <c r="F36"/>
  <c i="1" r="BC95"/>
  <c r="BC94"/>
  <c r="W32"/>
  <c i="2" r="J34"/>
  <c i="1" r="AW95"/>
  <c i="2" r="F37"/>
  <c i="1" r="BD95"/>
  <c r="BD94"/>
  <c r="W33"/>
  <c i="2" r="F34"/>
  <c i="1" r="BA95"/>
  <c r="BA94"/>
  <c r="W30"/>
  <c i="2" r="F35"/>
  <c i="1" r="BB95"/>
  <c r="BB94"/>
  <c r="AX94"/>
  <c i="2" l="1" r="T125"/>
  <c r="T124"/>
  <c r="P125"/>
  <c r="P124"/>
  <c i="1" r="AU95"/>
  <c i="2" r="J126"/>
  <c r="J98"/>
  <c r="BK124"/>
  <c r="J124"/>
  <c r="J96"/>
  <c i="1" r="AU94"/>
  <c r="AY94"/>
  <c r="W31"/>
  <c i="2" r="J33"/>
  <c i="1" r="AV95"/>
  <c r="AT95"/>
  <c r="AW94"/>
  <c r="AK30"/>
  <c i="2" r="F33"/>
  <c i="1" r="AZ95"/>
  <c r="AZ94"/>
  <c r="W29"/>
  <c l="1" r="AV94"/>
  <c r="AK29"/>
  <c i="2" r="J30"/>
  <c i="1" r="AG95"/>
  <c r="AG94"/>
  <c r="AK26"/>
  <c i="2" l="1" r="J39"/>
  <c i="1" r="AN95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<sst xmlns="http://schemas.openxmlformats.org/spreadsheetml/2006/main">
  <si>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</si>
  <si>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</si>
  <si>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</si>
  <si>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</si>
  <si>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</si>
  <si>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{5e85be34-7973-4e49-bf5b-34a2aafe0e36}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</si>
  <si>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</si>
  <si>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</si>
  <si>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</si>
  <si>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</si>
  <si>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</si>
  <si>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0,001</t>
  </si>
  <si>
    <t>Kód:</t>
  </si>
  <si>
    <t>20210426</t>
  </si>
  <si>
    <t>Stavba:</t>
  </si>
  <si>
    <t>Přeložka a oprava šachet dešťové kanalizace DN500</t>
  </si>
  <si>
    <t>KSO:</t>
  </si>
  <si>
    <t>CC-CZ:</t>
  </si>
  <si>
    <t>Místo:</t>
  </si>
  <si>
    <t>Provodov-Šonov</t>
  </si>
  <si>
    <t>Datum:</t>
  </si>
  <si>
    <t>26. 4. 2021</t>
  </si>
  <si>
    <t>Zadavatel:</t>
  </si>
  <si>
    <t>IČ:</t>
  </si>
  <si>
    <t>Obec Provodov-Šonov</t>
  </si>
  <si>
    <t>DIČ:</t>
  </si>
  <si>
    <t>Zhotovitel:</t>
  </si>
  <si>
    <t>45536422</t>
  </si>
  <si>
    <t>STAKO Červený Kostelec s.r.o.</t>
  </si>
  <si>
    <t>CZ45536422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</si>
  <si>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</si>
  <si>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</si>
  <si>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</si>
  <si>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</si>
  <si>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</si>
  <si>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</si>
  <si>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</si>
  <si>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</si>
  <si>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</si>
  <si>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</si>
  <si>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</si>
  <si>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</si>
  <si>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</si>
  <si>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</si>
  <si>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</si>
  <si>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</si>
  <si>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</si>
  <si>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</si>
  <si>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</si>
  <si>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</si>
  <si>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</si>
  <si>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</si>
  <si>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</si>
  <si>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</si>
  <si>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</si>
  <si>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</si>
  <si>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</si>
  <si>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</si>
  <si>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</si>
  <si>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</si>
  <si>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</si>
  <si>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</si>
  <si>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</si>
  <si>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</si>
  <si>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</si>
  <si>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</si>
  <si>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</si>
  <si>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</si>
  <si>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</si>
  <si>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</si>
  <si>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</si>
  <si>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</si>
  <si>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</si>
  <si>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</si>
  <si>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</si>
  <si>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</si>
  <si>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</si>
  <si>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</si>
  <si>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</si>
  <si>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</si>
  <si>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</si>
  <si>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01 - Stavební práce</t>
  </si>
  <si>
    <t>STA</t>
  </si>
  <si>
    <t>1</t>
  </si>
  <si>
    <t>{ad4cc83c-a4ef-4ab4-8289-7cb11b5d8abf}</t>
  </si>
  <si>
    <t>2</t>
  </si>
  <si>
    <t>KRYCÍ LIST SOUPISU PRACÍ</t>
  </si>
  <si>
    <t>Objekt:</t>
  </si>
  <si>
    <t>01 - SO 01 -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</si>
  <si>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</si>
  <si>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</si>
  <si>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</si>
  <si>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</si>
  <si>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</si>
  <si>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</si>
  <si>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</si>
  <si>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</si>
  <si>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</si>
  <si>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</si>
  <si>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</si>
  <si>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93 - Různé dokončovací konstrukce a práce inženýrských staveb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</si>
  <si>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</si>
  <si>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</si>
  <si>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</si>
  <si>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</si>
  <si>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</si>
  <si>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</si>
  <si>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</si>
  <si>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</si>
  <si>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</si>
  <si>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</si>
  <si>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</si>
  <si>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</si>
  <si>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</si>
  <si>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</si>
  <si>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</si>
  <si>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</si>
  <si>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</si>
  <si>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</si>
  <si>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</si>
  <si>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132251251</t>
  </si>
  <si>
    <t>Hloubení rýh nezapažených š do 2000 mm v hornině třídy těžitelnosti I, skupiny 3 objem do 20 m3 strojně</t>
  </si>
  <si>
    <t>m3</t>
  </si>
  <si>
    <t>CS ÚRS 2020 01</t>
  </si>
  <si>
    <t>4</t>
  </si>
  <si>
    <t>1550081269</t>
  </si>
  <si>
    <t>VV</t>
  </si>
  <si>
    <t>"nová drenáž agrosil DN 150"</t>
  </si>
  <si>
    <t>0,900*0,750*35,000</t>
  </si>
  <si>
    <t>Součet</t>
  </si>
  <si>
    <t>133202011</t>
  </si>
  <si>
    <t>Hloubení šachet ručním nebo pneum nářadím v soudržných horninách tř. 3, plocha výkopu do 4 m2</t>
  </si>
  <si>
    <t>-2059825348</t>
  </si>
  <si>
    <t>3</t>
  </si>
  <si>
    <t>133202019</t>
  </si>
  <si>
    <t>Příplatek za lepivost u hloubení šachet ručním nebo pneum nářadím v horninách tř. 3</t>
  </si>
  <si>
    <t>2013883093</t>
  </si>
  <si>
    <t>133251101</t>
  </si>
  <si>
    <t>Hloubení šachet nezapažených v hornině třídy těžitelnosti I, skupiny 3 objem do 20 m3</t>
  </si>
  <si>
    <t>-841516311</t>
  </si>
  <si>
    <t>"dle objemu naveženého štěrku a základových patek"</t>
  </si>
  <si>
    <t>125,494+18,238</t>
  </si>
  <si>
    <t>5</t>
  </si>
  <si>
    <t>162501102</t>
  </si>
  <si>
    <t>Vodorovné přemístění do 3000 m výkopku/sypaniny z horniny tř. 1 až 4</t>
  </si>
  <si>
    <t>2088501980</t>
  </si>
  <si>
    <t>23,625+143,732</t>
  </si>
  <si>
    <t>6</t>
  </si>
  <si>
    <t>171201201</t>
  </si>
  <si>
    <t>Uložení sypaniny na skládky</t>
  </si>
  <si>
    <t>-1073507483</t>
  </si>
  <si>
    <t>7</t>
  </si>
  <si>
    <t>174251101</t>
  </si>
  <si>
    <t>Zásyp jam, šachet rýh nebo kolem objektů sypaninou bez zhutnění</t>
  </si>
  <si>
    <t>-1351597964</t>
  </si>
  <si>
    <t>"obsypání základových patek 0/63"</t>
  </si>
  <si>
    <t>92,772</t>
  </si>
  <si>
    <t>"obsypání základových patek 0/32"</t>
  </si>
  <si>
    <t>17,222</t>
  </si>
  <si>
    <t>"obsypání základových patek betonovým recyklátem"</t>
  </si>
  <si>
    <t>15,500</t>
  </si>
  <si>
    <t>"zásyp drenáže 0/63"</t>
  </si>
  <si>
    <t>0,900*(0,750-0,450)*35,000</t>
  </si>
  <si>
    <t>8</t>
  </si>
  <si>
    <t>M</t>
  </si>
  <si>
    <t>58344197</t>
  </si>
  <si>
    <t>štěrkodrť frakce 0/63</t>
  </si>
  <si>
    <t>t</t>
  </si>
  <si>
    <t>-204325248</t>
  </si>
  <si>
    <t>92,772*1,8</t>
  </si>
  <si>
    <t>0,900*(0,750-0,450)*35,000*1,8</t>
  </si>
  <si>
    <t>9</t>
  </si>
  <si>
    <t>58344171</t>
  </si>
  <si>
    <t>štěrkodrť frakce 0/32</t>
  </si>
  <si>
    <t>1300338695</t>
  </si>
  <si>
    <t>17,222*1,8</t>
  </si>
  <si>
    <t>10</t>
  </si>
  <si>
    <t>58981122</t>
  </si>
  <si>
    <t>recyklát betonový frakce 0/32</t>
  </si>
  <si>
    <t>-268359757</t>
  </si>
  <si>
    <t>15,500*2</t>
  </si>
  <si>
    <t>11</t>
  </si>
  <si>
    <t>175151101</t>
  </si>
  <si>
    <t>Obsypání potrubí strojně sypaninou bez prohození, uloženou do 3 m</t>
  </si>
  <si>
    <t>1994993666</t>
  </si>
  <si>
    <t>"obsypání drenáže agrosil Dn 150"</t>
  </si>
  <si>
    <t>0,900*0,450*35,000</t>
  </si>
  <si>
    <t>-3,14*0,075*0,075*35,000</t>
  </si>
  <si>
    <t>12</t>
  </si>
  <si>
    <t>358828367</t>
  </si>
  <si>
    <t>13,557*1,8 'Přepočtené koeficientem množství</t>
  </si>
  <si>
    <t>Zakládání</t>
  </si>
  <si>
    <t>13</t>
  </si>
  <si>
    <t>212312111</t>
  </si>
  <si>
    <t>Lože pro trativody z betonu prostého</t>
  </si>
  <si>
    <t>1860464980</t>
  </si>
  <si>
    <t>18</t>
  </si>
  <si>
    <t>212751106a</t>
  </si>
  <si>
    <t>Trativody z drenážních trubek plastových flexibilních D 150 mm bez lože - agrosil SN8</t>
  </si>
  <si>
    <t>m</t>
  </si>
  <si>
    <t>-661791287</t>
  </si>
  <si>
    <t>14</t>
  </si>
  <si>
    <t>212755213</t>
  </si>
  <si>
    <t>Trativody z drenážních trubek plastových flexibilních D 80 mm bez lože</t>
  </si>
  <si>
    <t>1053386752</t>
  </si>
  <si>
    <t>212755213a</t>
  </si>
  <si>
    <t>-1786083568</t>
  </si>
  <si>
    <t>16</t>
  </si>
  <si>
    <t>212755214</t>
  </si>
  <si>
    <t>Trativody z drenážních trubek plastových flexibilních D 100 mm bez lože</t>
  </si>
  <si>
    <t>-1520882951</t>
  </si>
  <si>
    <t>17</t>
  </si>
  <si>
    <t>212755214a</t>
  </si>
  <si>
    <t>-409582552</t>
  </si>
  <si>
    <t>19</t>
  </si>
  <si>
    <t>21290-01</t>
  </si>
  <si>
    <t>Napojení drenážního potrubí do stávající dešď.. kanalizace. Vše vč.spoj.a kotevního materiálu, všech dopňků a stavebních přípomocí.</t>
  </si>
  <si>
    <t>soub</t>
  </si>
  <si>
    <t>-3033886</t>
  </si>
  <si>
    <t>20</t>
  </si>
  <si>
    <t>275313711</t>
  </si>
  <si>
    <t>Základové patky z betonu tř. C 20/25</t>
  </si>
  <si>
    <t>1510945818</t>
  </si>
  <si>
    <t>"dle původního rozpočtu"</t>
  </si>
  <si>
    <t>-16,392</t>
  </si>
  <si>
    <t>Mezisoučet</t>
  </si>
  <si>
    <t>"skutečnost + čtyři patky navíc"</t>
  </si>
  <si>
    <t xml:space="preserve">"pro sloupky oplocení"            2*(14+4+2)*0,5*0,5*1,2*1,035</t>
  </si>
  <si>
    <t xml:space="preserve">"konstr. pro koše a branky "   4*0,8*0,8*1,2+4*0,5*0,5*1,0*1,035</t>
  </si>
  <si>
    <t xml:space="preserve">"pro vstup. branku"                  0,4*0,4*0,85*1,035</t>
  </si>
  <si>
    <t xml:space="preserve">"patky pro sloupky sítí"           2*0,45*0,45*1,1*1,035</t>
  </si>
  <si>
    <t xml:space="preserve">"patky pro stojany na kola"   2*2*0,30*0,40*0,8*1,035</t>
  </si>
  <si>
    <t>275351121</t>
  </si>
  <si>
    <t>Zřízení bednění základových patek</t>
  </si>
  <si>
    <t>m2</t>
  </si>
  <si>
    <t>-552259231</t>
  </si>
  <si>
    <t>-41,440</t>
  </si>
  <si>
    <t>"skutečnost + 4 patky navíc"</t>
  </si>
  <si>
    <t xml:space="preserve">"pro sloupky oplocení"            2*(14+4+2)*4*0,5*0,4</t>
  </si>
  <si>
    <t xml:space="preserve">"konstr. pro koše a branky "   4*4*0,8*1,2+4*4*0,5*0,4</t>
  </si>
  <si>
    <t xml:space="preserve">"pro vstup. branku"                  4*0,4*0,4</t>
  </si>
  <si>
    <t xml:space="preserve">"patky pro sloupky sítí"          2*4*0,45*0,4</t>
  </si>
  <si>
    <t xml:space="preserve">"patky pro stojany na kola"   2*2*2*(0,30+0,40)*0,4</t>
  </si>
  <si>
    <t>22</t>
  </si>
  <si>
    <t>275351122</t>
  </si>
  <si>
    <t>Odstranění bednění základových patek</t>
  </si>
  <si>
    <t>-139954920</t>
  </si>
  <si>
    <t>Svislé a kompletní konstrukce</t>
  </si>
  <si>
    <t>23</t>
  </si>
  <si>
    <t>338171121</t>
  </si>
  <si>
    <t>Osazování sloupků a vzpěr plotových ocelových v 2,60 m se zalitím MC</t>
  </si>
  <si>
    <t>kus</t>
  </si>
  <si>
    <t>1342596130</t>
  </si>
  <si>
    <t>"dle rozpočtu"</t>
  </si>
  <si>
    <t>-37</t>
  </si>
  <si>
    <t>"skutečnost"</t>
  </si>
  <si>
    <t>37+4</t>
  </si>
  <si>
    <t>24</t>
  </si>
  <si>
    <t>5534225f</t>
  </si>
  <si>
    <t xml:space="preserve">Dod. kompletní sloupek plotový povrch. úprava žárový pozink  5150/76x3,6mm s navařenými úchyty pro mantinely a ztužidla, hmotnost 33,2kg/kus,víčko plast.</t>
  </si>
  <si>
    <t>-1418592607</t>
  </si>
  <si>
    <t>Vodorovné konstrukce</t>
  </si>
  <si>
    <t>25</t>
  </si>
  <si>
    <t>451573111</t>
  </si>
  <si>
    <t>Lože pod potrubí otevřený výkop ze štěrkopísku</t>
  </si>
  <si>
    <t>19187825</t>
  </si>
  <si>
    <t>"podsyp pod drenážní potrubí pod hřištěm - náhrada za betonové lože"</t>
  </si>
  <si>
    <t>(203+33)*0,400*0,100</t>
  </si>
  <si>
    <t>Ostatní konstrukce a práce, bourání</t>
  </si>
  <si>
    <t>26</t>
  </si>
  <si>
    <t>919726122</t>
  </si>
  <si>
    <t>Geotextilie pro ochranu, separaci a filtraci netkaná měrná hmotnost do 300 g/m2</t>
  </si>
  <si>
    <t>1945838108</t>
  </si>
  <si>
    <t>0,900*35,000*2+0,450*35,000*2</t>
  </si>
  <si>
    <t>93</t>
  </si>
  <si>
    <t>Různé dokončovací konstrukce a práce inženýrských staveb</t>
  </si>
  <si>
    <t>27</t>
  </si>
  <si>
    <t>93-001</t>
  </si>
  <si>
    <t>-784177916</t>
  </si>
  <si>
    <t>998</t>
  </si>
  <si>
    <t>Přesun hmot</t>
  </si>
  <si>
    <t>28</t>
  </si>
  <si>
    <t>998222012</t>
  </si>
  <si>
    <t>Přesun hmot pro tělovýchovné plochy</t>
  </si>
  <si>
    <t>-1427318848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</si>
</sst>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3" borderId="6" xfId="0" applyFont="1" applyFill="1" applyBorder="1" applyAlignment="1" applyProtection="1">
      <alignment horizontal="center" vertical="center"/>
    </xf>
    <xf numFmtId="0" fontId="21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21" fillId="3" borderId="7" xfId="0" applyFont="1" applyFill="1" applyBorder="1" applyAlignment="1" applyProtection="1">
      <alignment horizontal="center" vertical="center"/>
    </xf>
    <xf numFmtId="0" fontId="21" fillId="3" borderId="7" xfId="0" applyFont="1" applyFill="1" applyBorder="1" applyAlignment="1" applyProtection="1">
      <alignment horizontal="right" vertical="center"/>
    </xf>
    <xf numFmtId="0" fontId="21" fillId="3" borderId="8" xfId="0" applyFont="1" applyFill="1" applyBorder="1" applyAlignment="1" applyProtection="1">
      <alignment horizontal="left" vertical="center"/>
    </xf>
    <xf numFmtId="0" fontId="21" fillId="3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3" borderId="16" xfId="0" applyFont="1" applyFill="1" applyBorder="1" applyAlignment="1" applyProtection="1">
      <alignment horizontal="center" vertical="center" wrapText="1"/>
    </xf>
    <xf numFmtId="0" fontId="21" fillId="3" borderId="17" xfId="0" applyFont="1" applyFill="1" applyBorder="1" applyAlignment="1" applyProtection="1">
      <alignment horizontal="center" vertical="center" wrapText="1"/>
    </xf>
    <xf numFmtId="0" fontId="21" fillId="3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0" borderId="22" xfId="0" applyNumberFormat="1" applyFont="1" applyBorder="1" applyAlignment="1" applyProtection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2" fillId="0" borderId="19" xfId="0" applyFont="1" applyBorder="1" applyAlignment="1" applyProtection="1">
      <alignment horizontal="left" vertical="center"/>
    </xf>
    <xf numFmtId="0" fontId="22" fillId="0" borderId="20" xfId="0" applyFont="1" applyBorder="1" applyAlignment="1" applyProtection="1">
      <alignment horizontal="center"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S4" s="18" t="s">
        <v>11</v>
      </c>
    </row>
    <row r="5" s="1" customFormat="1" ht="12" customHeight="1">
      <c r="B5" s="22"/>
      <c r="C5" s="23"/>
      <c r="D5" s="26" t="s">
        <v>12</v>
      </c>
      <c r="E5" s="23"/>
      <c r="F5" s="23"/>
      <c r="G5" s="23"/>
      <c r="H5" s="23"/>
      <c r="I5" s="23"/>
      <c r="J5" s="23"/>
      <c r="K5" s="27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S5" s="18" t="s">
        <v>6</v>
      </c>
    </row>
    <row r="6" s="1" customFormat="1" ht="36.96" customHeight="1">
      <c r="B6" s="22"/>
      <c r="C6" s="23"/>
      <c r="D6" s="28" t="s">
        <v>14</v>
      </c>
      <c r="E6" s="23"/>
      <c r="F6" s="23"/>
      <c r="G6" s="23"/>
      <c r="H6" s="23"/>
      <c r="I6" s="23"/>
      <c r="J6" s="23"/>
      <c r="K6" s="29" t="s">
        <v>15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S6" s="18" t="s">
        <v>6</v>
      </c>
    </row>
    <row r="7" s="1" customFormat="1" ht="12" customHeight="1">
      <c r="B7" s="22"/>
      <c r="C7" s="23"/>
      <c r="D7" s="30" t="s">
        <v>16</v>
      </c>
      <c r="E7" s="23"/>
      <c r="F7" s="23"/>
      <c r="G7" s="23"/>
      <c r="H7" s="23"/>
      <c r="I7" s="23"/>
      <c r="J7" s="23"/>
      <c r="K7" s="27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17</v>
      </c>
      <c r="AL7" s="23"/>
      <c r="AM7" s="23"/>
      <c r="AN7" s="27" t="s">
        <v>1</v>
      </c>
      <c r="AO7" s="23"/>
      <c r="AP7" s="23"/>
      <c r="AQ7" s="23"/>
      <c r="AR7" s="21"/>
      <c r="BS7" s="18" t="s">
        <v>6</v>
      </c>
    </row>
    <row r="8" s="1" customFormat="1" ht="12" customHeight="1">
      <c r="B8" s="22"/>
      <c r="C8" s="23"/>
      <c r="D8" s="30" t="s">
        <v>18</v>
      </c>
      <c r="E8" s="23"/>
      <c r="F8" s="23"/>
      <c r="G8" s="23"/>
      <c r="H8" s="23"/>
      <c r="I8" s="23"/>
      <c r="J8" s="23"/>
      <c r="K8" s="27" t="s">
        <v>19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20</v>
      </c>
      <c r="AL8" s="23"/>
      <c r="AM8" s="23"/>
      <c r="AN8" s="27" t="s">
        <v>21</v>
      </c>
      <c r="AO8" s="23"/>
      <c r="AP8" s="23"/>
      <c r="AQ8" s="23"/>
      <c r="AR8" s="21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S9" s="18" t="s">
        <v>6</v>
      </c>
    </row>
    <row r="10" s="1" customFormat="1" ht="12" customHeight="1">
      <c r="B10" s="22"/>
      <c r="C10" s="23"/>
      <c r="D10" s="30" t="s">
        <v>22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23</v>
      </c>
      <c r="AL10" s="23"/>
      <c r="AM10" s="23"/>
      <c r="AN10" s="27" t="s">
        <v>1</v>
      </c>
      <c r="AO10" s="23"/>
      <c r="AP10" s="23"/>
      <c r="AQ10" s="23"/>
      <c r="AR10" s="21"/>
      <c r="BS10" s="18" t="s">
        <v>6</v>
      </c>
    </row>
    <row r="11" s="1" customFormat="1" ht="18.48" customHeight="1">
      <c r="B11" s="22"/>
      <c r="C11" s="23"/>
      <c r="D11" s="23"/>
      <c r="E11" s="27" t="s">
        <v>24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25</v>
      </c>
      <c r="AL11" s="23"/>
      <c r="AM11" s="23"/>
      <c r="AN11" s="27" t="s">
        <v>1</v>
      </c>
      <c r="AO11" s="23"/>
      <c r="AP11" s="23"/>
      <c r="AQ11" s="23"/>
      <c r="AR11" s="21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S12" s="18" t="s">
        <v>6</v>
      </c>
    </row>
    <row r="13" s="1" customFormat="1" ht="12" customHeight="1">
      <c r="B13" s="22"/>
      <c r="C13" s="23"/>
      <c r="D13" s="30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23</v>
      </c>
      <c r="AL13" s="23"/>
      <c r="AM13" s="23"/>
      <c r="AN13" s="27" t="s">
        <v>27</v>
      </c>
      <c r="AO13" s="23"/>
      <c r="AP13" s="23"/>
      <c r="AQ13" s="23"/>
      <c r="AR13" s="21"/>
      <c r="BS13" s="18" t="s">
        <v>6</v>
      </c>
    </row>
    <row r="14">
      <c r="B14" s="22"/>
      <c r="C14" s="23"/>
      <c r="D14" s="23"/>
      <c r="E14" s="27" t="s">
        <v>28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30" t="s">
        <v>25</v>
      </c>
      <c r="AL14" s="23"/>
      <c r="AM14" s="23"/>
      <c r="AN14" s="27" t="s">
        <v>29</v>
      </c>
      <c r="AO14" s="23"/>
      <c r="AP14" s="23"/>
      <c r="AQ14" s="23"/>
      <c r="AR14" s="21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S15" s="18" t="s">
        <v>4</v>
      </c>
    </row>
    <row r="16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23</v>
      </c>
      <c r="AL16" s="23"/>
      <c r="AM16" s="23"/>
      <c r="AN16" s="27" t="s">
        <v>1</v>
      </c>
      <c r="AO16" s="23"/>
      <c r="AP16" s="23"/>
      <c r="AQ16" s="23"/>
      <c r="AR16" s="21"/>
      <c r="BS16" s="18" t="s">
        <v>4</v>
      </c>
    </row>
    <row r="17" s="1" customFormat="1" ht="18.48" customHeight="1">
      <c r="B17" s="22"/>
      <c r="C17" s="23"/>
      <c r="D17" s="23"/>
      <c r="E17" s="27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25</v>
      </c>
      <c r="AL17" s="23"/>
      <c r="AM17" s="23"/>
      <c r="AN17" s="27" t="s">
        <v>1</v>
      </c>
      <c r="AO17" s="23"/>
      <c r="AP17" s="23"/>
      <c r="AQ17" s="23"/>
      <c r="AR17" s="21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S18" s="18" t="s">
        <v>6</v>
      </c>
    </row>
    <row r="19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23</v>
      </c>
      <c r="AL19" s="23"/>
      <c r="AM19" s="23"/>
      <c r="AN19" s="27" t="s">
        <v>1</v>
      </c>
      <c r="AO19" s="23"/>
      <c r="AP19" s="23"/>
      <c r="AQ19" s="23"/>
      <c r="AR19" s="21"/>
      <c r="BS19" s="18" t="s">
        <v>6</v>
      </c>
    </row>
    <row r="20" s="1" customFormat="1" ht="18.48" customHeight="1">
      <c r="B20" s="22"/>
      <c r="C20" s="23"/>
      <c r="D20" s="23"/>
      <c r="E20" s="27" t="s">
        <v>31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25</v>
      </c>
      <c r="AL20" s="23"/>
      <c r="AM20" s="23"/>
      <c r="AN20" s="27" t="s">
        <v>1</v>
      </c>
      <c r="AO20" s="23"/>
      <c r="AP20" s="23"/>
      <c r="AQ20" s="23"/>
      <c r="AR20" s="21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</row>
    <row r="22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</row>
    <row r="23" s="1" customFormat="1" ht="16.5" customHeight="1">
      <c r="B23" s="22"/>
      <c r="C23" s="23"/>
      <c r="D23" s="23"/>
      <c r="E23" s="31" t="s">
        <v>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23"/>
      <c r="AP23" s="23"/>
      <c r="AQ23" s="23"/>
      <c r="AR23" s="21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</row>
    <row r="25" s="1" customFormat="1" ht="6.96" customHeight="1">
      <c r="B25" s="22"/>
      <c r="C25" s="23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3"/>
      <c r="AQ25" s="23"/>
      <c r="AR25" s="21"/>
    </row>
    <row r="26" s="2" customFormat="1" ht="25.92" customHeight="1">
      <c r="A26" s="33"/>
      <c r="B26" s="34"/>
      <c r="C26" s="35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307014.42999999999</v>
      </c>
      <c r="AL26" s="37"/>
      <c r="AM26" s="37"/>
      <c r="AN26" s="37"/>
      <c r="AO26" s="37"/>
      <c r="AP26" s="35"/>
      <c r="AQ26" s="35"/>
      <c r="AR26" s="39"/>
      <c r="BE26" s="33"/>
    </row>
    <row r="27" s="2" customFormat="1" ht="6.96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  <c r="BE27" s="33"/>
    </row>
    <row r="28" s="2" customFormat="1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36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37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38</v>
      </c>
      <c r="AL28" s="40"/>
      <c r="AM28" s="40"/>
      <c r="AN28" s="40"/>
      <c r="AO28" s="40"/>
      <c r="AP28" s="35"/>
      <c r="AQ28" s="35"/>
      <c r="AR28" s="39"/>
      <c r="BE28" s="33"/>
    </row>
    <row r="29" s="3" customFormat="1" ht="14.4" customHeight="1">
      <c r="A29" s="3"/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43">
        <v>0.20999999999999999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4">
        <f>ROUND(AZ94, 2)</f>
        <v>307014.42999999999</v>
      </c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4">
        <f>ROUND(AV94, 2)</f>
        <v>64473.029999999999</v>
      </c>
      <c r="AL29" s="42"/>
      <c r="AM29" s="42"/>
      <c r="AN29" s="42"/>
      <c r="AO29" s="42"/>
      <c r="AP29" s="42"/>
      <c r="AQ29" s="42"/>
      <c r="AR29" s="45"/>
      <c r="BE29" s="3"/>
    </row>
    <row r="30" s="3" customFormat="1" ht="14.4" customHeight="1">
      <c r="A30" s="3"/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43">
        <v>0.14999999999999999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4">
        <f>ROUND(BA94, 2)</f>
        <v>0</v>
      </c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4">
        <f>ROUND(AW94, 2)</f>
        <v>0</v>
      </c>
      <c r="AL30" s="42"/>
      <c r="AM30" s="42"/>
      <c r="AN30" s="42"/>
      <c r="AO30" s="42"/>
      <c r="AP30" s="42"/>
      <c r="AQ30" s="42"/>
      <c r="AR30" s="45"/>
      <c r="BE30" s="3"/>
    </row>
    <row r="31" hidden="1" s="3" customFormat="1" ht="14.4" customHeight="1">
      <c r="A31" s="3"/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43">
        <v>0.20999999999999999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4">
        <f>ROUND(BB94, 2)</f>
        <v>0</v>
      </c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4">
        <v>0</v>
      </c>
      <c r="AL31" s="42"/>
      <c r="AM31" s="42"/>
      <c r="AN31" s="42"/>
      <c r="AO31" s="42"/>
      <c r="AP31" s="42"/>
      <c r="AQ31" s="42"/>
      <c r="AR31" s="45"/>
      <c r="BE31" s="3"/>
    </row>
    <row r="32" hidden="1" s="3" customFormat="1" ht="14.4" customHeight="1">
      <c r="A32" s="3"/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43">
        <v>0.14999999999999999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4">
        <f>ROUND(BC94, 2)</f>
        <v>0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4">
        <v>0</v>
      </c>
      <c r="AL32" s="42"/>
      <c r="AM32" s="42"/>
      <c r="AN32" s="42"/>
      <c r="AO32" s="42"/>
      <c r="AP32" s="42"/>
      <c r="AQ32" s="42"/>
      <c r="AR32" s="45"/>
      <c r="BE32" s="3"/>
    </row>
    <row r="33" hidden="1" s="3" customFormat="1" ht="14.4" customHeight="1">
      <c r="A33" s="3"/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43"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4">
        <f>ROUND(BD94, 2)</f>
        <v>0</v>
      </c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4">
        <v>0</v>
      </c>
      <c r="AL33" s="42"/>
      <c r="AM33" s="42"/>
      <c r="AN33" s="42"/>
      <c r="AO33" s="42"/>
      <c r="AP33" s="42"/>
      <c r="AQ33" s="42"/>
      <c r="AR33" s="45"/>
      <c r="BE33" s="3"/>
    </row>
    <row r="34" s="2" customFormat="1" ht="6.96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  <c r="BE34" s="33"/>
    </row>
    <row r="35" s="2" customFormat="1" ht="25.92" customHeight="1">
      <c r="A35" s="33"/>
      <c r="B35" s="34"/>
      <c r="C35" s="46"/>
      <c r="D35" s="47" t="s">
        <v>45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46</v>
      </c>
      <c r="U35" s="48"/>
      <c r="V35" s="48"/>
      <c r="W35" s="48"/>
      <c r="X35" s="50" t="s">
        <v>47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371487.45999999996</v>
      </c>
      <c r="AL35" s="48"/>
      <c r="AM35" s="48"/>
      <c r="AN35" s="48"/>
      <c r="AO35" s="52"/>
      <c r="AP35" s="46"/>
      <c r="AQ35" s="46"/>
      <c r="AR35" s="39"/>
      <c r="BE35" s="33"/>
    </row>
    <row r="36" s="2" customFormat="1" ht="6.96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  <c r="BE36" s="33"/>
    </row>
    <row r="37" s="2" customFormat="1" ht="14.4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  <c r="BE37" s="33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53"/>
      <c r="C49" s="54"/>
      <c r="D49" s="55" t="s">
        <v>48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49</v>
      </c>
      <c r="AI49" s="56"/>
      <c r="AJ49" s="56"/>
      <c r="AK49" s="56"/>
      <c r="AL49" s="56"/>
      <c r="AM49" s="56"/>
      <c r="AN49" s="56"/>
      <c r="AO49" s="56"/>
      <c r="AP49" s="54"/>
      <c r="AQ49" s="54"/>
      <c r="AR49" s="57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3"/>
      <c r="B60" s="34"/>
      <c r="C60" s="35"/>
      <c r="D60" s="58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8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8" t="s">
        <v>50</v>
      </c>
      <c r="AI60" s="37"/>
      <c r="AJ60" s="37"/>
      <c r="AK60" s="37"/>
      <c r="AL60" s="37"/>
      <c r="AM60" s="58" t="s">
        <v>51</v>
      </c>
      <c r="AN60" s="37"/>
      <c r="AO60" s="37"/>
      <c r="AP60" s="35"/>
      <c r="AQ60" s="35"/>
      <c r="AR60" s="39"/>
      <c r="BE60" s="33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3"/>
      <c r="B64" s="34"/>
      <c r="C64" s="35"/>
      <c r="D64" s="55" t="s">
        <v>52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5" t="s">
        <v>53</v>
      </c>
      <c r="AI64" s="59"/>
      <c r="AJ64" s="59"/>
      <c r="AK64" s="59"/>
      <c r="AL64" s="59"/>
      <c r="AM64" s="59"/>
      <c r="AN64" s="59"/>
      <c r="AO64" s="59"/>
      <c r="AP64" s="35"/>
      <c r="AQ64" s="35"/>
      <c r="AR64" s="39"/>
      <c r="BE64" s="33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3"/>
      <c r="B75" s="34"/>
      <c r="C75" s="35"/>
      <c r="D75" s="58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8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8" t="s">
        <v>50</v>
      </c>
      <c r="AI75" s="37"/>
      <c r="AJ75" s="37"/>
      <c r="AK75" s="37"/>
      <c r="AL75" s="37"/>
      <c r="AM75" s="58" t="s">
        <v>51</v>
      </c>
      <c r="AN75" s="37"/>
      <c r="AO75" s="37"/>
      <c r="AP75" s="35"/>
      <c r="AQ75" s="35"/>
      <c r="AR75" s="39"/>
      <c r="BE75" s="33"/>
    </row>
    <row r="76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9"/>
      <c r="BE76" s="33"/>
    </row>
    <row r="77" s="2" customFormat="1" ht="6.96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3"/>
    </row>
    <row r="82" s="2" customFormat="1" ht="24.96" customHeight="1">
      <c r="A82" s="33"/>
      <c r="B82" s="34"/>
      <c r="C82" s="24" t="s">
        <v>54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9"/>
      <c r="BE82" s="33"/>
    </row>
    <row r="83" s="2" customFormat="1" ht="6.96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9"/>
      <c r="BE83" s="33"/>
    </row>
    <row r="84" s="4" customFormat="1" ht="12" customHeight="1">
      <c r="A84" s="4"/>
      <c r="B84" s="64"/>
      <c r="C84" s="30" t="s">
        <v>12</v>
      </c>
      <c r="D84" s="65"/>
      <c r="E84" s="65"/>
      <c r="F84" s="65"/>
      <c r="G84" s="65"/>
      <c r="H84" s="65"/>
      <c r="I84" s="65"/>
      <c r="J84" s="65"/>
      <c r="K84" s="65"/>
      <c r="L84" s="65" t="str">
        <f>K5</f>
        <v>20210426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6"/>
      <c r="BE84" s="4"/>
    </row>
    <row r="85" s="5" customFormat="1" ht="36.96" customHeight="1">
      <c r="A85" s="5"/>
      <c r="B85" s="67"/>
      <c r="C85" s="68" t="s">
        <v>14</v>
      </c>
      <c r="D85" s="69"/>
      <c r="E85" s="69"/>
      <c r="F85" s="69"/>
      <c r="G85" s="69"/>
      <c r="H85" s="69"/>
      <c r="I85" s="69"/>
      <c r="J85" s="69"/>
      <c r="K85" s="69"/>
      <c r="L85" s="70" t="str">
        <f>K6</f>
        <v>Přeložka a oprava šachet dešťové kanalizace DN500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1"/>
      <c r="BE85" s="5"/>
    </row>
    <row r="86" s="2" customFormat="1" ht="6.96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9"/>
      <c r="BE86" s="33"/>
    </row>
    <row r="87" s="2" customFormat="1" ht="12" customHeight="1">
      <c r="A87" s="33"/>
      <c r="B87" s="34"/>
      <c r="C87" s="30" t="s">
        <v>18</v>
      </c>
      <c r="D87" s="35"/>
      <c r="E87" s="35"/>
      <c r="F87" s="35"/>
      <c r="G87" s="35"/>
      <c r="H87" s="35"/>
      <c r="I87" s="35"/>
      <c r="J87" s="35"/>
      <c r="K87" s="35"/>
      <c r="L87" s="72" t="str">
        <f>IF(K8="","",K8)</f>
        <v>Provodov-Šonov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0" t="s">
        <v>20</v>
      </c>
      <c r="AJ87" s="35"/>
      <c r="AK87" s="35"/>
      <c r="AL87" s="35"/>
      <c r="AM87" s="73" t="str">
        <f>IF(AN8= "","",AN8)</f>
        <v>26. 4. 2021</v>
      </c>
      <c r="AN87" s="73"/>
      <c r="AO87" s="35"/>
      <c r="AP87" s="35"/>
      <c r="AQ87" s="35"/>
      <c r="AR87" s="39"/>
      <c r="BE87" s="33"/>
    </row>
    <row r="88" s="2" customFormat="1" ht="6.96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9"/>
      <c r="BE88" s="33"/>
    </row>
    <row r="89" s="2" customFormat="1" ht="15.15" customHeight="1">
      <c r="A89" s="33"/>
      <c r="B89" s="34"/>
      <c r="C89" s="30" t="s">
        <v>22</v>
      </c>
      <c r="D89" s="35"/>
      <c r="E89" s="35"/>
      <c r="F89" s="35"/>
      <c r="G89" s="35"/>
      <c r="H89" s="35"/>
      <c r="I89" s="35"/>
      <c r="J89" s="35"/>
      <c r="K89" s="35"/>
      <c r="L89" s="65" t="str">
        <f>IF(E11= "","",E11)</f>
        <v>Obec Provodov-Šonov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0" t="s">
        <v>30</v>
      </c>
      <c r="AJ89" s="35"/>
      <c r="AK89" s="35"/>
      <c r="AL89" s="35"/>
      <c r="AM89" s="74" t="str">
        <f>IF(E17="","",E17)</f>
        <v xml:space="preserve"> </v>
      </c>
      <c r="AN89" s="65"/>
      <c r="AO89" s="65"/>
      <c r="AP89" s="65"/>
      <c r="AQ89" s="35"/>
      <c r="AR89" s="39"/>
      <c r="AS89" s="75" t="s">
        <v>55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3"/>
    </row>
    <row r="90" s="2" customFormat="1" ht="15.15" customHeight="1">
      <c r="A90" s="33"/>
      <c r="B90" s="34"/>
      <c r="C90" s="30" t="s">
        <v>26</v>
      </c>
      <c r="D90" s="35"/>
      <c r="E90" s="35"/>
      <c r="F90" s="35"/>
      <c r="G90" s="35"/>
      <c r="H90" s="35"/>
      <c r="I90" s="35"/>
      <c r="J90" s="35"/>
      <c r="K90" s="35"/>
      <c r="L90" s="65" t="str">
        <f>IF(E14="","",E14)</f>
        <v>STAKO Červený Kostelec s.r.o.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0" t="s">
        <v>33</v>
      </c>
      <c r="AJ90" s="35"/>
      <c r="AK90" s="35"/>
      <c r="AL90" s="35"/>
      <c r="AM90" s="74" t="str">
        <f>IF(E20="","",E20)</f>
        <v xml:space="preserve"> </v>
      </c>
      <c r="AN90" s="65"/>
      <c r="AO90" s="65"/>
      <c r="AP90" s="65"/>
      <c r="AQ90" s="35"/>
      <c r="AR90" s="39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3"/>
    </row>
    <row r="91" s="2" customFormat="1" ht="10.8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9"/>
      <c r="AS91" s="83"/>
      <c r="AT91" s="84"/>
      <c r="AU91" s="85"/>
      <c r="AV91" s="85"/>
      <c r="AW91" s="85"/>
      <c r="AX91" s="85"/>
      <c r="AY91" s="85"/>
      <c r="AZ91" s="85"/>
      <c r="BA91" s="85"/>
      <c r="BB91" s="85"/>
      <c r="BC91" s="85"/>
      <c r="BD91" s="86"/>
      <c r="BE91" s="33"/>
    </row>
    <row r="92" s="2" customFormat="1" ht="29.28" customHeight="1">
      <c r="A92" s="33"/>
      <c r="B92" s="34"/>
      <c r="C92" s="87" t="s">
        <v>56</v>
      </c>
      <c r="D92" s="88"/>
      <c r="E92" s="88"/>
      <c r="F92" s="88"/>
      <c r="G92" s="88"/>
      <c r="H92" s="89"/>
      <c r="I92" s="90" t="s">
        <v>57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58</v>
      </c>
      <c r="AH92" s="88"/>
      <c r="AI92" s="88"/>
      <c r="AJ92" s="88"/>
      <c r="AK92" s="88"/>
      <c r="AL92" s="88"/>
      <c r="AM92" s="88"/>
      <c r="AN92" s="90" t="s">
        <v>59</v>
      </c>
      <c r="AO92" s="88"/>
      <c r="AP92" s="92"/>
      <c r="AQ92" s="93" t="s">
        <v>60</v>
      </c>
      <c r="AR92" s="39"/>
      <c r="AS92" s="94" t="s">
        <v>61</v>
      </c>
      <c r="AT92" s="95" t="s">
        <v>62</v>
      </c>
      <c r="AU92" s="95" t="s">
        <v>63</v>
      </c>
      <c r="AV92" s="95" t="s">
        <v>64</v>
      </c>
      <c r="AW92" s="95" t="s">
        <v>65</v>
      </c>
      <c r="AX92" s="95" t="s">
        <v>66</v>
      </c>
      <c r="AY92" s="95" t="s">
        <v>67</v>
      </c>
      <c r="AZ92" s="95" t="s">
        <v>68</v>
      </c>
      <c r="BA92" s="95" t="s">
        <v>69</v>
      </c>
      <c r="BB92" s="95" t="s">
        <v>70</v>
      </c>
      <c r="BC92" s="95" t="s">
        <v>71</v>
      </c>
      <c r="BD92" s="96" t="s">
        <v>72</v>
      </c>
      <c r="BE92" s="33"/>
    </row>
    <row r="93" s="2" customFormat="1" ht="10.8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9"/>
      <c r="AS93" s="97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9"/>
      <c r="BE93" s="33"/>
    </row>
    <row r="94" s="6" customFormat="1" ht="32.4" customHeight="1">
      <c r="A94" s="6"/>
      <c r="B94" s="100"/>
      <c r="C94" s="101" t="s">
        <v>73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>
        <f>ROUND(AG95,2)</f>
        <v>307014.42999999999</v>
      </c>
      <c r="AH94" s="103"/>
      <c r="AI94" s="103"/>
      <c r="AJ94" s="103"/>
      <c r="AK94" s="103"/>
      <c r="AL94" s="103"/>
      <c r="AM94" s="103"/>
      <c r="AN94" s="104">
        <f>SUM(AG94,AT94)</f>
        <v>371487.45999999996</v>
      </c>
      <c r="AO94" s="104"/>
      <c r="AP94" s="104"/>
      <c r="AQ94" s="105" t="s">
        <v>1</v>
      </c>
      <c r="AR94" s="106"/>
      <c r="AS94" s="107">
        <f>ROUND(AS95,2)</f>
        <v>0</v>
      </c>
      <c r="AT94" s="108">
        <f>ROUND(SUM(AV94:AW94),2)</f>
        <v>64473.029999999999</v>
      </c>
      <c r="AU94" s="109">
        <f>ROUND(AU95,5)</f>
        <v>373.61734999999999</v>
      </c>
      <c r="AV94" s="108">
        <f>ROUND(AZ94*L29,2)</f>
        <v>64473.029999999999</v>
      </c>
      <c r="AW94" s="108">
        <f>ROUND(BA94*L30,2)</f>
        <v>0</v>
      </c>
      <c r="AX94" s="108">
        <f>ROUND(BB94*L29,2)</f>
        <v>0</v>
      </c>
      <c r="AY94" s="108">
        <f>ROUND(BC94*L30,2)</f>
        <v>0</v>
      </c>
      <c r="AZ94" s="108">
        <f>ROUND(AZ95,2)</f>
        <v>307014.42999999999</v>
      </c>
      <c r="BA94" s="108">
        <f>ROUND(BA95,2)</f>
        <v>0</v>
      </c>
      <c r="BB94" s="108">
        <f>ROUND(BB95,2)</f>
        <v>0</v>
      </c>
      <c r="BC94" s="108">
        <f>ROUND(BC95,2)</f>
        <v>0</v>
      </c>
      <c r="BD94" s="110">
        <f>ROUND(BD95,2)</f>
        <v>0</v>
      </c>
      <c r="BE94" s="6"/>
      <c r="BS94" s="111" t="s">
        <v>74</v>
      </c>
      <c r="BT94" s="111" t="s">
        <v>75</v>
      </c>
      <c r="BU94" s="112" t="s">
        <v>76</v>
      </c>
      <c r="BV94" s="111" t="s">
        <v>77</v>
      </c>
      <c r="BW94" s="111" t="s">
        <v>5</v>
      </c>
      <c r="BX94" s="111" t="s">
        <v>78</v>
      </c>
      <c r="CL94" s="111" t="s">
        <v>1</v>
      </c>
    </row>
    <row r="95" s="7" customFormat="1" ht="16.5" customHeight="1">
      <c r="A95" s="113" t="s">
        <v>79</v>
      </c>
      <c r="B95" s="114"/>
      <c r="C95" s="115"/>
      <c r="D95" s="116" t="s">
        <v>80</v>
      </c>
      <c r="E95" s="116"/>
      <c r="F95" s="116"/>
      <c r="G95" s="116"/>
      <c r="H95" s="116"/>
      <c r="I95" s="117"/>
      <c r="J95" s="116" t="s">
        <v>81</v>
      </c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8">
        <f>'01 - SO 01 - Stavební práce'!J30</f>
        <v>307014.42999999999</v>
      </c>
      <c r="AH95" s="117"/>
      <c r="AI95" s="117"/>
      <c r="AJ95" s="117"/>
      <c r="AK95" s="117"/>
      <c r="AL95" s="117"/>
      <c r="AM95" s="117"/>
      <c r="AN95" s="118">
        <f>SUM(AG95,AT95)</f>
        <v>371487.45999999996</v>
      </c>
      <c r="AO95" s="117"/>
      <c r="AP95" s="117"/>
      <c r="AQ95" s="119" t="s">
        <v>82</v>
      </c>
      <c r="AR95" s="120"/>
      <c r="AS95" s="121">
        <v>0</v>
      </c>
      <c r="AT95" s="122">
        <f>ROUND(SUM(AV95:AW95),2)</f>
        <v>64473.029999999999</v>
      </c>
      <c r="AU95" s="123">
        <f>'01 - SO 01 - Stavební práce'!P124</f>
        <v>373.61735000000004</v>
      </c>
      <c r="AV95" s="122">
        <f>'01 - SO 01 - Stavební práce'!J33</f>
        <v>64473.029999999999</v>
      </c>
      <c r="AW95" s="122">
        <f>'01 - SO 01 - Stavební práce'!J34</f>
        <v>0</v>
      </c>
      <c r="AX95" s="122">
        <f>'01 - SO 01 - Stavební práce'!J35</f>
        <v>0</v>
      </c>
      <c r="AY95" s="122">
        <f>'01 - SO 01 - Stavební práce'!J36</f>
        <v>0</v>
      </c>
      <c r="AZ95" s="122">
        <f>'01 - SO 01 - Stavební práce'!F33</f>
        <v>307014.42999999999</v>
      </c>
      <c r="BA95" s="122">
        <f>'01 - SO 01 - Stavební práce'!F34</f>
        <v>0</v>
      </c>
      <c r="BB95" s="122">
        <f>'01 - SO 01 - Stavební práce'!F35</f>
        <v>0</v>
      </c>
      <c r="BC95" s="122">
        <f>'01 - SO 01 - Stavební práce'!F36</f>
        <v>0</v>
      </c>
      <c r="BD95" s="124">
        <f>'01 - SO 01 - Stavební práce'!F37</f>
        <v>0</v>
      </c>
      <c r="BE95" s="7"/>
      <c r="BT95" s="125" t="s">
        <v>83</v>
      </c>
      <c r="BV95" s="125" t="s">
        <v>77</v>
      </c>
      <c r="BW95" s="125" t="s">
        <v>84</v>
      </c>
      <c r="BX95" s="125" t="s">
        <v>5</v>
      </c>
      <c r="CL95" s="125" t="s">
        <v>1</v>
      </c>
      <c r="CM95" s="125" t="s">
        <v>85</v>
      </c>
    </row>
    <row r="96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9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="2" customFormat="1" ht="6.96" customHeight="1">
      <c r="A97" s="33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9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sheet="1" formatColumns="0" formatRows="0" objects="1" scenarios="1" spinCount="100000" saltValue="1qQme3+Tphl5n3mfnFnYruDZzSadJE7o5t8rJVi9PHUTccgTA/Pj2P8uzOpZ12xfrCVvmJm3aC5OcDrdSKAg4g==" hashValue="dk2oPtQNv0lcSPqE2qaTEA9FFvSlQukXMjkcJ5YhOWUzGr1Xu6IEZZ3h4FH2/YOJdc1WGkOm6DtdkNlC3llYEg==" algorithmName="SHA-512" password="CC35"/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SO 01 - Stavební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3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1"/>
      <c r="AT3" s="18" t="s">
        <v>85</v>
      </c>
    </row>
    <row r="4" s="1" customFormat="1" ht="24.96" customHeight="1">
      <c r="B4" s="21"/>
      <c r="D4" s="128" t="s">
        <v>86</v>
      </c>
      <c r="L4" s="21"/>
      <c r="M4" s="129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0" t="s">
        <v>14</v>
      </c>
      <c r="L6" s="21"/>
    </row>
    <row r="7" s="1" customFormat="1" ht="16.5" customHeight="1">
      <c r="B7" s="21"/>
      <c r="E7" s="131" t="str">
        <f>'Rekapitulace stavby'!K6</f>
        <v>Přeložka a oprava šachet dešťové kanalizace DN500</v>
      </c>
      <c r="F7" s="130"/>
      <c r="G7" s="130"/>
      <c r="H7" s="130"/>
      <c r="L7" s="21"/>
    </row>
    <row r="8" s="2" customFormat="1" ht="12" customHeight="1">
      <c r="A8" s="33"/>
      <c r="B8" s="39"/>
      <c r="C8" s="33"/>
      <c r="D8" s="130" t="s">
        <v>87</v>
      </c>
      <c r="E8" s="33"/>
      <c r="F8" s="33"/>
      <c r="G8" s="33"/>
      <c r="H8" s="33"/>
      <c r="I8" s="33"/>
      <c r="J8" s="33"/>
      <c r="K8" s="33"/>
      <c r="L8" s="57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9"/>
      <c r="C9" s="33"/>
      <c r="D9" s="33"/>
      <c r="E9" s="132" t="s">
        <v>88</v>
      </c>
      <c r="F9" s="33"/>
      <c r="G9" s="33"/>
      <c r="H9" s="33"/>
      <c r="I9" s="33"/>
      <c r="J9" s="33"/>
      <c r="K9" s="33"/>
      <c r="L9" s="57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57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9"/>
      <c r="C11" s="33"/>
      <c r="D11" s="130" t="s">
        <v>16</v>
      </c>
      <c r="E11" s="33"/>
      <c r="F11" s="133" t="s">
        <v>1</v>
      </c>
      <c r="G11" s="33"/>
      <c r="H11" s="33"/>
      <c r="I11" s="130" t="s">
        <v>17</v>
      </c>
      <c r="J11" s="133" t="s">
        <v>1</v>
      </c>
      <c r="K11" s="33"/>
      <c r="L11" s="57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9"/>
      <c r="C12" s="33"/>
      <c r="D12" s="130" t="s">
        <v>18</v>
      </c>
      <c r="E12" s="33"/>
      <c r="F12" s="133" t="s">
        <v>19</v>
      </c>
      <c r="G12" s="33"/>
      <c r="H12" s="33"/>
      <c r="I12" s="130" t="s">
        <v>20</v>
      </c>
      <c r="J12" s="134" t="str">
        <f>'Rekapitulace stavby'!AN8</f>
        <v>26. 4. 2021</v>
      </c>
      <c r="K12" s="33"/>
      <c r="L12" s="57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9"/>
      <c r="C13" s="33"/>
      <c r="D13" s="33"/>
      <c r="E13" s="33"/>
      <c r="F13" s="33"/>
      <c r="G13" s="33"/>
      <c r="H13" s="33"/>
      <c r="I13" s="33"/>
      <c r="J13" s="33"/>
      <c r="K13" s="33"/>
      <c r="L13" s="57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9"/>
      <c r="C14" s="33"/>
      <c r="D14" s="130" t="s">
        <v>22</v>
      </c>
      <c r="E14" s="33"/>
      <c r="F14" s="33"/>
      <c r="G14" s="33"/>
      <c r="H14" s="33"/>
      <c r="I14" s="130" t="s">
        <v>23</v>
      </c>
      <c r="J14" s="133" t="s">
        <v>1</v>
      </c>
      <c r="K14" s="33"/>
      <c r="L14" s="57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9"/>
      <c r="C15" s="33"/>
      <c r="D15" s="33"/>
      <c r="E15" s="133" t="s">
        <v>24</v>
      </c>
      <c r="F15" s="33"/>
      <c r="G15" s="33"/>
      <c r="H15" s="33"/>
      <c r="I15" s="130" t="s">
        <v>25</v>
      </c>
      <c r="J15" s="133" t="s">
        <v>1</v>
      </c>
      <c r="K15" s="33"/>
      <c r="L15" s="57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9"/>
      <c r="C16" s="33"/>
      <c r="D16" s="33"/>
      <c r="E16" s="33"/>
      <c r="F16" s="33"/>
      <c r="G16" s="33"/>
      <c r="H16" s="33"/>
      <c r="I16" s="33"/>
      <c r="J16" s="33"/>
      <c r="K16" s="33"/>
      <c r="L16" s="57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9"/>
      <c r="C17" s="33"/>
      <c r="D17" s="130" t="s">
        <v>26</v>
      </c>
      <c r="E17" s="33"/>
      <c r="F17" s="33"/>
      <c r="G17" s="33"/>
      <c r="H17" s="33"/>
      <c r="I17" s="130" t="s">
        <v>23</v>
      </c>
      <c r="J17" s="133" t="s">
        <v>27</v>
      </c>
      <c r="K17" s="33"/>
      <c r="L17" s="57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9"/>
      <c r="C18" s="33"/>
      <c r="D18" s="33"/>
      <c r="E18" s="133" t="s">
        <v>28</v>
      </c>
      <c r="F18" s="33"/>
      <c r="G18" s="33"/>
      <c r="H18" s="33"/>
      <c r="I18" s="130" t="s">
        <v>25</v>
      </c>
      <c r="J18" s="133" t="s">
        <v>29</v>
      </c>
      <c r="K18" s="33"/>
      <c r="L18" s="57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9"/>
      <c r="C19" s="33"/>
      <c r="D19" s="33"/>
      <c r="E19" s="33"/>
      <c r="F19" s="33"/>
      <c r="G19" s="33"/>
      <c r="H19" s="33"/>
      <c r="I19" s="33"/>
      <c r="J19" s="33"/>
      <c r="K19" s="33"/>
      <c r="L19" s="57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9"/>
      <c r="C20" s="33"/>
      <c r="D20" s="130" t="s">
        <v>30</v>
      </c>
      <c r="E20" s="33"/>
      <c r="F20" s="33"/>
      <c r="G20" s="33"/>
      <c r="H20" s="33"/>
      <c r="I20" s="130" t="s">
        <v>23</v>
      </c>
      <c r="J20" s="133" t="str">
        <f>IF('Rekapitulace stavby'!AN16="","",'Rekapitulace stavby'!AN16)</f>
        <v/>
      </c>
      <c r="K20" s="33"/>
      <c r="L20" s="57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9"/>
      <c r="C21" s="33"/>
      <c r="D21" s="33"/>
      <c r="E21" s="133" t="str">
        <f>IF('Rekapitulace stavby'!E17="","",'Rekapitulace stavby'!E17)</f>
        <v xml:space="preserve"> </v>
      </c>
      <c r="F21" s="33"/>
      <c r="G21" s="33"/>
      <c r="H21" s="33"/>
      <c r="I21" s="130" t="s">
        <v>25</v>
      </c>
      <c r="J21" s="133" t="str">
        <f>IF('Rekapitulace stavby'!AN17="","",'Rekapitulace stavby'!AN17)</f>
        <v/>
      </c>
      <c r="K21" s="33"/>
      <c r="L21" s="57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9"/>
      <c r="C22" s="33"/>
      <c r="D22" s="33"/>
      <c r="E22" s="33"/>
      <c r="F22" s="33"/>
      <c r="G22" s="33"/>
      <c r="H22" s="33"/>
      <c r="I22" s="33"/>
      <c r="J22" s="33"/>
      <c r="K22" s="33"/>
      <c r="L22" s="57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9"/>
      <c r="C23" s="33"/>
      <c r="D23" s="130" t="s">
        <v>33</v>
      </c>
      <c r="E23" s="33"/>
      <c r="F23" s="33"/>
      <c r="G23" s="33"/>
      <c r="H23" s="33"/>
      <c r="I23" s="130" t="s">
        <v>23</v>
      </c>
      <c r="J23" s="133" t="str">
        <f>IF('Rekapitulace stavby'!AN19="","",'Rekapitulace stavby'!AN19)</f>
        <v/>
      </c>
      <c r="K23" s="33"/>
      <c r="L23" s="57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9"/>
      <c r="C24" s="33"/>
      <c r="D24" s="33"/>
      <c r="E24" s="133" t="str">
        <f>IF('Rekapitulace stavby'!E20="","",'Rekapitulace stavby'!E20)</f>
        <v xml:space="preserve"> </v>
      </c>
      <c r="F24" s="33"/>
      <c r="G24" s="33"/>
      <c r="H24" s="33"/>
      <c r="I24" s="130" t="s">
        <v>25</v>
      </c>
      <c r="J24" s="133" t="str">
        <f>IF('Rekapitulace stavby'!AN20="","",'Rekapitulace stavby'!AN20)</f>
        <v/>
      </c>
      <c r="K24" s="33"/>
      <c r="L24" s="57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9"/>
      <c r="C25" s="33"/>
      <c r="D25" s="33"/>
      <c r="E25" s="33"/>
      <c r="F25" s="33"/>
      <c r="G25" s="33"/>
      <c r="H25" s="33"/>
      <c r="I25" s="33"/>
      <c r="J25" s="33"/>
      <c r="K25" s="33"/>
      <c r="L25" s="57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9"/>
      <c r="C26" s="33"/>
      <c r="D26" s="130" t="s">
        <v>34</v>
      </c>
      <c r="E26" s="33"/>
      <c r="F26" s="33"/>
      <c r="G26" s="33"/>
      <c r="H26" s="33"/>
      <c r="I26" s="33"/>
      <c r="J26" s="33"/>
      <c r="K26" s="33"/>
      <c r="L26" s="57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3"/>
      <c r="B28" s="39"/>
      <c r="C28" s="33"/>
      <c r="D28" s="33"/>
      <c r="E28" s="33"/>
      <c r="F28" s="33"/>
      <c r="G28" s="33"/>
      <c r="H28" s="33"/>
      <c r="I28" s="33"/>
      <c r="J28" s="33"/>
      <c r="K28" s="33"/>
      <c r="L28" s="57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9"/>
      <c r="C29" s="33"/>
      <c r="D29" s="139"/>
      <c r="E29" s="139"/>
      <c r="F29" s="139"/>
      <c r="G29" s="139"/>
      <c r="H29" s="139"/>
      <c r="I29" s="139"/>
      <c r="J29" s="139"/>
      <c r="K29" s="139"/>
      <c r="L29" s="57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9"/>
      <c r="C30" s="33"/>
      <c r="D30" s="140" t="s">
        <v>35</v>
      </c>
      <c r="E30" s="33"/>
      <c r="F30" s="33"/>
      <c r="G30" s="33"/>
      <c r="H30" s="33"/>
      <c r="I30" s="33"/>
      <c r="J30" s="141">
        <f>ROUND(J124, 2)</f>
        <v>307014.42999999999</v>
      </c>
      <c r="K30" s="33"/>
      <c r="L30" s="57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9"/>
      <c r="C31" s="33"/>
      <c r="D31" s="139"/>
      <c r="E31" s="139"/>
      <c r="F31" s="139"/>
      <c r="G31" s="139"/>
      <c r="H31" s="139"/>
      <c r="I31" s="139"/>
      <c r="J31" s="139"/>
      <c r="K31" s="139"/>
      <c r="L31" s="57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9"/>
      <c r="C32" s="33"/>
      <c r="D32" s="33"/>
      <c r="E32" s="33"/>
      <c r="F32" s="142" t="s">
        <v>37</v>
      </c>
      <c r="G32" s="33"/>
      <c r="H32" s="33"/>
      <c r="I32" s="142" t="s">
        <v>36</v>
      </c>
      <c r="J32" s="142" t="s">
        <v>38</v>
      </c>
      <c r="K32" s="33"/>
      <c r="L32" s="57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9"/>
      <c r="C33" s="33"/>
      <c r="D33" s="143" t="s">
        <v>39</v>
      </c>
      <c r="E33" s="130" t="s">
        <v>40</v>
      </c>
      <c r="F33" s="144">
        <f>ROUND((SUM(BE124:BE226)),  2)</f>
        <v>307014.42999999999</v>
      </c>
      <c r="G33" s="33"/>
      <c r="H33" s="33"/>
      <c r="I33" s="145">
        <v>0.20999999999999999</v>
      </c>
      <c r="J33" s="144">
        <f>ROUND(((SUM(BE124:BE226))*I33),  2)</f>
        <v>64473.029999999999</v>
      </c>
      <c r="K33" s="33"/>
      <c r="L33" s="57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9"/>
      <c r="C34" s="33"/>
      <c r="D34" s="33"/>
      <c r="E34" s="130" t="s">
        <v>41</v>
      </c>
      <c r="F34" s="144">
        <f>ROUND((SUM(BF124:BF226)),  2)</f>
        <v>0</v>
      </c>
      <c r="G34" s="33"/>
      <c r="H34" s="33"/>
      <c r="I34" s="145">
        <v>0.14999999999999999</v>
      </c>
      <c r="J34" s="144">
        <f>ROUND(((SUM(BF124:BF226))*I34),  2)</f>
        <v>0</v>
      </c>
      <c r="K34" s="33"/>
      <c r="L34" s="57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9"/>
      <c r="C35" s="33"/>
      <c r="D35" s="33"/>
      <c r="E35" s="130" t="s">
        <v>42</v>
      </c>
      <c r="F35" s="144">
        <f>ROUND((SUM(BG124:BG226)),  2)</f>
        <v>0</v>
      </c>
      <c r="G35" s="33"/>
      <c r="H35" s="33"/>
      <c r="I35" s="145">
        <v>0.20999999999999999</v>
      </c>
      <c r="J35" s="144">
        <f>0</f>
        <v>0</v>
      </c>
      <c r="K35" s="33"/>
      <c r="L35" s="57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9"/>
      <c r="C36" s="33"/>
      <c r="D36" s="33"/>
      <c r="E36" s="130" t="s">
        <v>43</v>
      </c>
      <c r="F36" s="144">
        <f>ROUND((SUM(BH124:BH226)),  2)</f>
        <v>0</v>
      </c>
      <c r="G36" s="33"/>
      <c r="H36" s="33"/>
      <c r="I36" s="145">
        <v>0.14999999999999999</v>
      </c>
      <c r="J36" s="144">
        <f>0</f>
        <v>0</v>
      </c>
      <c r="K36" s="33"/>
      <c r="L36" s="57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9"/>
      <c r="C37" s="33"/>
      <c r="D37" s="33"/>
      <c r="E37" s="130" t="s">
        <v>44</v>
      </c>
      <c r="F37" s="144">
        <f>ROUND((SUM(BI124:BI226)),  2)</f>
        <v>0</v>
      </c>
      <c r="G37" s="33"/>
      <c r="H37" s="33"/>
      <c r="I37" s="145">
        <v>0</v>
      </c>
      <c r="J37" s="144">
        <f>0</f>
        <v>0</v>
      </c>
      <c r="K37" s="33"/>
      <c r="L37" s="57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9"/>
      <c r="C38" s="33"/>
      <c r="D38" s="33"/>
      <c r="E38" s="33"/>
      <c r="F38" s="33"/>
      <c r="G38" s="33"/>
      <c r="H38" s="33"/>
      <c r="I38" s="33"/>
      <c r="J38" s="33"/>
      <c r="K38" s="33"/>
      <c r="L38" s="57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9"/>
      <c r="C39" s="146"/>
      <c r="D39" s="147" t="s">
        <v>45</v>
      </c>
      <c r="E39" s="148"/>
      <c r="F39" s="148"/>
      <c r="G39" s="149" t="s">
        <v>46</v>
      </c>
      <c r="H39" s="150" t="s">
        <v>47</v>
      </c>
      <c r="I39" s="148"/>
      <c r="J39" s="151">
        <f>SUM(J30:J37)</f>
        <v>371487.45999999996</v>
      </c>
      <c r="K39" s="152"/>
      <c r="L39" s="57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39"/>
      <c r="C40" s="33"/>
      <c r="D40" s="33"/>
      <c r="E40" s="33"/>
      <c r="F40" s="33"/>
      <c r="G40" s="33"/>
      <c r="H40" s="33"/>
      <c r="I40" s="33"/>
      <c r="J40" s="33"/>
      <c r="K40" s="33"/>
      <c r="L40" s="57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7"/>
      <c r="D50" s="153" t="s">
        <v>48</v>
      </c>
      <c r="E50" s="154"/>
      <c r="F50" s="154"/>
      <c r="G50" s="153" t="s">
        <v>49</v>
      </c>
      <c r="H50" s="154"/>
      <c r="I50" s="154"/>
      <c r="J50" s="154"/>
      <c r="K50" s="154"/>
      <c r="L50" s="5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3"/>
      <c r="B61" s="39"/>
      <c r="C61" s="33"/>
      <c r="D61" s="155" t="s">
        <v>50</v>
      </c>
      <c r="E61" s="156"/>
      <c r="F61" s="157" t="s">
        <v>51</v>
      </c>
      <c r="G61" s="155" t="s">
        <v>50</v>
      </c>
      <c r="H61" s="156"/>
      <c r="I61" s="156"/>
      <c r="J61" s="158" t="s">
        <v>51</v>
      </c>
      <c r="K61" s="156"/>
      <c r="L61" s="57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3"/>
      <c r="B65" s="39"/>
      <c r="C65" s="33"/>
      <c r="D65" s="153" t="s">
        <v>52</v>
      </c>
      <c r="E65" s="159"/>
      <c r="F65" s="159"/>
      <c r="G65" s="153" t="s">
        <v>53</v>
      </c>
      <c r="H65" s="159"/>
      <c r="I65" s="159"/>
      <c r="J65" s="159"/>
      <c r="K65" s="159"/>
      <c r="L65" s="57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3"/>
      <c r="B76" s="39"/>
      <c r="C76" s="33"/>
      <c r="D76" s="155" t="s">
        <v>50</v>
      </c>
      <c r="E76" s="156"/>
      <c r="F76" s="157" t="s">
        <v>51</v>
      </c>
      <c r="G76" s="155" t="s">
        <v>50</v>
      </c>
      <c r="H76" s="156"/>
      <c r="I76" s="156"/>
      <c r="J76" s="158" t="s">
        <v>51</v>
      </c>
      <c r="K76" s="156"/>
      <c r="L76" s="57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4.4" customHeight="1">
      <c r="A77" s="33"/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57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="2" customFormat="1" ht="6.96" customHeight="1">
      <c r="A81" s="33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57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24.96" customHeight="1">
      <c r="A82" s="33"/>
      <c r="B82" s="34"/>
      <c r="C82" s="24" t="s">
        <v>89</v>
      </c>
      <c r="D82" s="35"/>
      <c r="E82" s="35"/>
      <c r="F82" s="35"/>
      <c r="G82" s="35"/>
      <c r="H82" s="35"/>
      <c r="I82" s="35"/>
      <c r="J82" s="35"/>
      <c r="K82" s="35"/>
      <c r="L82" s="57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6.96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2" customHeight="1">
      <c r="A84" s="33"/>
      <c r="B84" s="34"/>
      <c r="C84" s="30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6.5" customHeight="1">
      <c r="A85" s="33"/>
      <c r="B85" s="34"/>
      <c r="C85" s="35"/>
      <c r="D85" s="35"/>
      <c r="E85" s="164" t="str">
        <f>E7</f>
        <v>Přeložka a oprava šachet dešťové kanalizace DN500</v>
      </c>
      <c r="F85" s="30"/>
      <c r="G85" s="30"/>
      <c r="H85" s="30"/>
      <c r="I85" s="35"/>
      <c r="J85" s="35"/>
      <c r="K85" s="35"/>
      <c r="L85" s="57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2" customFormat="1" ht="12" customHeight="1">
      <c r="A86" s="33"/>
      <c r="B86" s="34"/>
      <c r="C86" s="30" t="s">
        <v>87</v>
      </c>
      <c r="D86" s="35"/>
      <c r="E86" s="35"/>
      <c r="F86" s="35"/>
      <c r="G86" s="35"/>
      <c r="H86" s="35"/>
      <c r="I86" s="35"/>
      <c r="J86" s="35"/>
      <c r="K86" s="35"/>
      <c r="L86" s="57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="2" customFormat="1" ht="16.5" customHeight="1">
      <c r="A87" s="33"/>
      <c r="B87" s="34"/>
      <c r="C87" s="35"/>
      <c r="D87" s="35"/>
      <c r="E87" s="70" t="str">
        <f>E9</f>
        <v>01 - SO 01 - Stavební práce</v>
      </c>
      <c r="F87" s="35"/>
      <c r="G87" s="35"/>
      <c r="H87" s="35"/>
      <c r="I87" s="35"/>
      <c r="J87" s="35"/>
      <c r="K87" s="35"/>
      <c r="L87" s="57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6.96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2" customHeight="1">
      <c r="A89" s="33"/>
      <c r="B89" s="34"/>
      <c r="C89" s="30" t="s">
        <v>18</v>
      </c>
      <c r="D89" s="35"/>
      <c r="E89" s="35"/>
      <c r="F89" s="27" t="str">
        <f>F12</f>
        <v>Provodov-Šonov</v>
      </c>
      <c r="G89" s="35"/>
      <c r="H89" s="35"/>
      <c r="I89" s="30" t="s">
        <v>20</v>
      </c>
      <c r="J89" s="73" t="str">
        <f>IF(J12="","",J12)</f>
        <v>26. 4. 2021</v>
      </c>
      <c r="K89" s="35"/>
      <c r="L89" s="57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6.96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2" customFormat="1" ht="15.15" customHeight="1">
      <c r="A91" s="33"/>
      <c r="B91" s="34"/>
      <c r="C91" s="30" t="s">
        <v>22</v>
      </c>
      <c r="D91" s="35"/>
      <c r="E91" s="35"/>
      <c r="F91" s="27" t="str">
        <f>E15</f>
        <v>Obec Provodov-Šonov</v>
      </c>
      <c r="G91" s="35"/>
      <c r="H91" s="35"/>
      <c r="I91" s="30" t="s">
        <v>30</v>
      </c>
      <c r="J91" s="31" t="str">
        <f>E21</f>
        <v xml:space="preserve"> </v>
      </c>
      <c r="K91" s="35"/>
      <c r="L91" s="57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="2" customFormat="1" ht="15.15" customHeight="1">
      <c r="A92" s="33"/>
      <c r="B92" s="34"/>
      <c r="C92" s="30" t="s">
        <v>26</v>
      </c>
      <c r="D92" s="35"/>
      <c r="E92" s="35"/>
      <c r="F92" s="27" t="str">
        <f>IF(E18="","",E18)</f>
        <v>STAKO Červený Kostelec s.r.o.</v>
      </c>
      <c r="G92" s="35"/>
      <c r="H92" s="35"/>
      <c r="I92" s="30" t="s">
        <v>33</v>
      </c>
      <c r="J92" s="31" t="str">
        <f>E24</f>
        <v xml:space="preserve"> </v>
      </c>
      <c r="K92" s="35"/>
      <c r="L92" s="57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="2" customFormat="1" ht="10.32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="2" customFormat="1" ht="29.28" customHeight="1">
      <c r="A94" s="33"/>
      <c r="B94" s="34"/>
      <c r="C94" s="165" t="s">
        <v>90</v>
      </c>
      <c r="D94" s="166"/>
      <c r="E94" s="166"/>
      <c r="F94" s="166"/>
      <c r="G94" s="166"/>
      <c r="H94" s="166"/>
      <c r="I94" s="166"/>
      <c r="J94" s="167" t="s">
        <v>91</v>
      </c>
      <c r="K94" s="166"/>
      <c r="L94" s="57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="2" customFormat="1" ht="10.32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="2" customFormat="1" ht="22.8" customHeight="1">
      <c r="A96" s="33"/>
      <c r="B96" s="34"/>
      <c r="C96" s="168" t="s">
        <v>92</v>
      </c>
      <c r="D96" s="35"/>
      <c r="E96" s="35"/>
      <c r="F96" s="35"/>
      <c r="G96" s="35"/>
      <c r="H96" s="35"/>
      <c r="I96" s="35"/>
      <c r="J96" s="104">
        <f>J124</f>
        <v>307014.42999999993</v>
      </c>
      <c r="K96" s="35"/>
      <c r="L96" s="57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93</v>
      </c>
    </row>
    <row r="97" s="9" customFormat="1" ht="24.96" customHeight="1">
      <c r="A97" s="9"/>
      <c r="B97" s="169"/>
      <c r="C97" s="170"/>
      <c r="D97" s="171" t="s">
        <v>94</v>
      </c>
      <c r="E97" s="172"/>
      <c r="F97" s="172"/>
      <c r="G97" s="172"/>
      <c r="H97" s="172"/>
      <c r="I97" s="172"/>
      <c r="J97" s="173">
        <f>J125</f>
        <v>307014.42999999993</v>
      </c>
      <c r="K97" s="170"/>
      <c r="L97" s="17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5"/>
      <c r="C98" s="176"/>
      <c r="D98" s="177" t="s">
        <v>95</v>
      </c>
      <c r="E98" s="178"/>
      <c r="F98" s="178"/>
      <c r="G98" s="178"/>
      <c r="H98" s="178"/>
      <c r="I98" s="178"/>
      <c r="J98" s="179">
        <f>J126</f>
        <v>249633.23999999999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5"/>
      <c r="C99" s="176"/>
      <c r="D99" s="177" t="s">
        <v>96</v>
      </c>
      <c r="E99" s="178"/>
      <c r="F99" s="178"/>
      <c r="G99" s="178"/>
      <c r="H99" s="178"/>
      <c r="I99" s="178"/>
      <c r="J99" s="179">
        <f>J172</f>
        <v>23844.240000000002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5"/>
      <c r="C100" s="176"/>
      <c r="D100" s="177" t="s">
        <v>97</v>
      </c>
      <c r="E100" s="178"/>
      <c r="F100" s="178"/>
      <c r="G100" s="178"/>
      <c r="H100" s="178"/>
      <c r="I100" s="178"/>
      <c r="J100" s="179">
        <f>J205</f>
        <v>8694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5"/>
      <c r="C101" s="176"/>
      <c r="D101" s="177" t="s">
        <v>98</v>
      </c>
      <c r="E101" s="178"/>
      <c r="F101" s="178"/>
      <c r="G101" s="178"/>
      <c r="H101" s="178"/>
      <c r="I101" s="178"/>
      <c r="J101" s="179">
        <f>J213</f>
        <v>2360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5"/>
      <c r="C102" s="176"/>
      <c r="D102" s="177" t="s">
        <v>99</v>
      </c>
      <c r="E102" s="178"/>
      <c r="F102" s="178"/>
      <c r="G102" s="178"/>
      <c r="H102" s="178"/>
      <c r="I102" s="178"/>
      <c r="J102" s="179">
        <f>J218</f>
        <v>4989.6000000000004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5"/>
      <c r="C103" s="176"/>
      <c r="D103" s="177" t="s">
        <v>100</v>
      </c>
      <c r="E103" s="178"/>
      <c r="F103" s="178"/>
      <c r="G103" s="178"/>
      <c r="H103" s="178"/>
      <c r="I103" s="178"/>
      <c r="J103" s="179">
        <f>J223</f>
        <v>3500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5"/>
      <c r="C104" s="176"/>
      <c r="D104" s="177" t="s">
        <v>101</v>
      </c>
      <c r="E104" s="178"/>
      <c r="F104" s="178"/>
      <c r="G104" s="178"/>
      <c r="H104" s="178"/>
      <c r="I104" s="178"/>
      <c r="J104" s="179">
        <f>J225</f>
        <v>13993.35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7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="2" customFormat="1" ht="6.96" customHeight="1">
      <c r="A106" s="33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7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="2" customFormat="1" ht="6.96" customHeight="1">
      <c r="A110" s="33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7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="2" customFormat="1" ht="24.96" customHeight="1">
      <c r="A111" s="33"/>
      <c r="B111" s="34"/>
      <c r="C111" s="24" t="s">
        <v>102</v>
      </c>
      <c r="D111" s="35"/>
      <c r="E111" s="35"/>
      <c r="F111" s="35"/>
      <c r="G111" s="35"/>
      <c r="H111" s="35"/>
      <c r="I111" s="35"/>
      <c r="J111" s="35"/>
      <c r="K111" s="35"/>
      <c r="L111" s="57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="2" customFormat="1" ht="6.96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7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="2" customFormat="1" ht="12" customHeight="1">
      <c r="A113" s="33"/>
      <c r="B113" s="34"/>
      <c r="C113" s="30" t="s">
        <v>14</v>
      </c>
      <c r="D113" s="35"/>
      <c r="E113" s="35"/>
      <c r="F113" s="35"/>
      <c r="G113" s="35"/>
      <c r="H113" s="35"/>
      <c r="I113" s="35"/>
      <c r="J113" s="35"/>
      <c r="K113" s="35"/>
      <c r="L113" s="57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="2" customFormat="1" ht="16.5" customHeight="1">
      <c r="A114" s="33"/>
      <c r="B114" s="34"/>
      <c r="C114" s="35"/>
      <c r="D114" s="35"/>
      <c r="E114" s="164" t="str">
        <f>E7</f>
        <v>Přeložka a oprava šachet dešťové kanalizace DN500</v>
      </c>
      <c r="F114" s="30"/>
      <c r="G114" s="30"/>
      <c r="H114" s="30"/>
      <c r="I114" s="35"/>
      <c r="J114" s="35"/>
      <c r="K114" s="35"/>
      <c r="L114" s="57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="2" customFormat="1" ht="12" customHeight="1">
      <c r="A115" s="33"/>
      <c r="B115" s="34"/>
      <c r="C115" s="30" t="s">
        <v>87</v>
      </c>
      <c r="D115" s="35"/>
      <c r="E115" s="35"/>
      <c r="F115" s="35"/>
      <c r="G115" s="35"/>
      <c r="H115" s="35"/>
      <c r="I115" s="35"/>
      <c r="J115" s="35"/>
      <c r="K115" s="35"/>
      <c r="L115" s="57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="2" customFormat="1" ht="16.5" customHeight="1">
      <c r="A116" s="33"/>
      <c r="B116" s="34"/>
      <c r="C116" s="35"/>
      <c r="D116" s="35"/>
      <c r="E116" s="70" t="str">
        <f>E9</f>
        <v>01 - SO 01 - Stavební práce</v>
      </c>
      <c r="F116" s="35"/>
      <c r="G116" s="35"/>
      <c r="H116" s="35"/>
      <c r="I116" s="35"/>
      <c r="J116" s="35"/>
      <c r="K116" s="35"/>
      <c r="L116" s="57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="2" customFormat="1" ht="6.96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7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="2" customFormat="1" ht="12" customHeight="1">
      <c r="A118" s="33"/>
      <c r="B118" s="34"/>
      <c r="C118" s="30" t="s">
        <v>18</v>
      </c>
      <c r="D118" s="35"/>
      <c r="E118" s="35"/>
      <c r="F118" s="27" t="str">
        <f>F12</f>
        <v>Provodov-Šonov</v>
      </c>
      <c r="G118" s="35"/>
      <c r="H118" s="35"/>
      <c r="I118" s="30" t="s">
        <v>20</v>
      </c>
      <c r="J118" s="73" t="str">
        <f>IF(J12="","",J12)</f>
        <v>26. 4. 2021</v>
      </c>
      <c r="K118" s="35"/>
      <c r="L118" s="57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="2" customFormat="1" ht="6.96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7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="2" customFormat="1" ht="15.15" customHeight="1">
      <c r="A120" s="33"/>
      <c r="B120" s="34"/>
      <c r="C120" s="30" t="s">
        <v>22</v>
      </c>
      <c r="D120" s="35"/>
      <c r="E120" s="35"/>
      <c r="F120" s="27" t="str">
        <f>E15</f>
        <v>Obec Provodov-Šonov</v>
      </c>
      <c r="G120" s="35"/>
      <c r="H120" s="35"/>
      <c r="I120" s="30" t="s">
        <v>30</v>
      </c>
      <c r="J120" s="31" t="str">
        <f>E21</f>
        <v xml:space="preserve"> </v>
      </c>
      <c r="K120" s="35"/>
      <c r="L120" s="57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="2" customFormat="1" ht="15.15" customHeight="1">
      <c r="A121" s="33"/>
      <c r="B121" s="34"/>
      <c r="C121" s="30" t="s">
        <v>26</v>
      </c>
      <c r="D121" s="35"/>
      <c r="E121" s="35"/>
      <c r="F121" s="27" t="str">
        <f>IF(E18="","",E18)</f>
        <v>STAKO Červený Kostelec s.r.o.</v>
      </c>
      <c r="G121" s="35"/>
      <c r="H121" s="35"/>
      <c r="I121" s="30" t="s">
        <v>33</v>
      </c>
      <c r="J121" s="31" t="str">
        <f>E24</f>
        <v xml:space="preserve"> </v>
      </c>
      <c r="K121" s="35"/>
      <c r="L121" s="57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="2" customFormat="1" ht="10.32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7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="11" customFormat="1" ht="29.28" customHeight="1">
      <c r="A123" s="181"/>
      <c r="B123" s="182"/>
      <c r="C123" s="183" t="s">
        <v>103</v>
      </c>
      <c r="D123" s="184" t="s">
        <v>60</v>
      </c>
      <c r="E123" s="184" t="s">
        <v>56</v>
      </c>
      <c r="F123" s="184" t="s">
        <v>57</v>
      </c>
      <c r="G123" s="184" t="s">
        <v>104</v>
      </c>
      <c r="H123" s="184" t="s">
        <v>105</v>
      </c>
      <c r="I123" s="184" t="s">
        <v>106</v>
      </c>
      <c r="J123" s="184" t="s">
        <v>91</v>
      </c>
      <c r="K123" s="185" t="s">
        <v>107</v>
      </c>
      <c r="L123" s="186"/>
      <c r="M123" s="94" t="s">
        <v>1</v>
      </c>
      <c r="N123" s="95" t="s">
        <v>39</v>
      </c>
      <c r="O123" s="95" t="s">
        <v>108</v>
      </c>
      <c r="P123" s="95" t="s">
        <v>109</v>
      </c>
      <c r="Q123" s="95" t="s">
        <v>110</v>
      </c>
      <c r="R123" s="95" t="s">
        <v>111</v>
      </c>
      <c r="S123" s="95" t="s">
        <v>112</v>
      </c>
      <c r="T123" s="96" t="s">
        <v>113</v>
      </c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</row>
    <row r="124" s="2" customFormat="1" ht="22.8" customHeight="1">
      <c r="A124" s="33"/>
      <c r="B124" s="34"/>
      <c r="C124" s="101" t="s">
        <v>114</v>
      </c>
      <c r="D124" s="35"/>
      <c r="E124" s="35"/>
      <c r="F124" s="35"/>
      <c r="G124" s="35"/>
      <c r="H124" s="35"/>
      <c r="I124" s="35"/>
      <c r="J124" s="187">
        <f>BK124</f>
        <v>307014.42999999993</v>
      </c>
      <c r="K124" s="35"/>
      <c r="L124" s="39"/>
      <c r="M124" s="97"/>
      <c r="N124" s="188"/>
      <c r="O124" s="98"/>
      <c r="P124" s="189">
        <f>P125</f>
        <v>373.61735000000004</v>
      </c>
      <c r="Q124" s="98"/>
      <c r="R124" s="189">
        <f>R125</f>
        <v>279.86729986000006</v>
      </c>
      <c r="S124" s="98"/>
      <c r="T124" s="190">
        <f>T125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93</v>
      </c>
      <c r="BK124" s="191">
        <f>BK125</f>
        <v>307014.42999999993</v>
      </c>
    </row>
    <row r="125" s="12" customFormat="1" ht="25.92" customHeight="1">
      <c r="A125" s="12"/>
      <c r="B125" s="192"/>
      <c r="C125" s="193"/>
      <c r="D125" s="194" t="s">
        <v>74</v>
      </c>
      <c r="E125" s="195" t="s">
        <v>115</v>
      </c>
      <c r="F125" s="195" t="s">
        <v>116</v>
      </c>
      <c r="G125" s="193"/>
      <c r="H125" s="193"/>
      <c r="I125" s="193"/>
      <c r="J125" s="196">
        <f>BK125</f>
        <v>307014.42999999993</v>
      </c>
      <c r="K125" s="193"/>
      <c r="L125" s="197"/>
      <c r="M125" s="198"/>
      <c r="N125" s="199"/>
      <c r="O125" s="199"/>
      <c r="P125" s="200">
        <f>P126+P172+P205+P213+P218+P223+P225</f>
        <v>373.61735000000004</v>
      </c>
      <c r="Q125" s="199"/>
      <c r="R125" s="200">
        <f>R126+R172+R205+R213+R218+R223+R225</f>
        <v>279.86729986000006</v>
      </c>
      <c r="S125" s="199"/>
      <c r="T125" s="201">
        <f>T126+T172+T205+T213+T218+T223+T225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2" t="s">
        <v>83</v>
      </c>
      <c r="AT125" s="203" t="s">
        <v>74</v>
      </c>
      <c r="AU125" s="203" t="s">
        <v>75</v>
      </c>
      <c r="AY125" s="202" t="s">
        <v>117</v>
      </c>
      <c r="BK125" s="204">
        <f>BK126+BK172+BK205+BK213+BK218+BK223+BK225</f>
        <v>307014.42999999993</v>
      </c>
    </row>
    <row r="126" s="12" customFormat="1" ht="22.8" customHeight="1">
      <c r="A126" s="12"/>
      <c r="B126" s="192"/>
      <c r="C126" s="193"/>
      <c r="D126" s="194" t="s">
        <v>74</v>
      </c>
      <c r="E126" s="205" t="s">
        <v>83</v>
      </c>
      <c r="F126" s="205" t="s">
        <v>118</v>
      </c>
      <c r="G126" s="193"/>
      <c r="H126" s="193"/>
      <c r="I126" s="193"/>
      <c r="J126" s="206">
        <f>BK126</f>
        <v>249633.23999999999</v>
      </c>
      <c r="K126" s="193"/>
      <c r="L126" s="197"/>
      <c r="M126" s="198"/>
      <c r="N126" s="199"/>
      <c r="O126" s="199"/>
      <c r="P126" s="200">
        <f>SUM(P127:P171)</f>
        <v>338.57487000000003</v>
      </c>
      <c r="Q126" s="199"/>
      <c r="R126" s="200">
        <f>SUM(R127:R171)</f>
        <v>270.40300000000002</v>
      </c>
      <c r="S126" s="199"/>
      <c r="T126" s="201">
        <f>SUM(T127:T171)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83</v>
      </c>
      <c r="AT126" s="203" t="s">
        <v>74</v>
      </c>
      <c r="AU126" s="203" t="s">
        <v>83</v>
      </c>
      <c r="AY126" s="202" t="s">
        <v>117</v>
      </c>
      <c r="BK126" s="204">
        <f>SUM(BK127:BK171)</f>
        <v>249633.23999999999</v>
      </c>
    </row>
    <row r="127" s="2" customFormat="1" ht="21.75" customHeight="1">
      <c r="A127" s="33"/>
      <c r="B127" s="34"/>
      <c r="C127" s="207" t="s">
        <v>83</v>
      </c>
      <c r="D127" s="207" t="s">
        <v>119</v>
      </c>
      <c r="E127" s="208" t="s">
        <v>120</v>
      </c>
      <c r="F127" s="209" t="s">
        <v>121</v>
      </c>
      <c r="G127" s="210" t="s">
        <v>122</v>
      </c>
      <c r="H127" s="211">
        <v>23.625</v>
      </c>
      <c r="I127" s="212">
        <v>639</v>
      </c>
      <c r="J127" s="212">
        <f>ROUND(I127*H127,2)</f>
        <v>15096.379999999999</v>
      </c>
      <c r="K127" s="209" t="s">
        <v>123</v>
      </c>
      <c r="L127" s="39"/>
      <c r="M127" s="213" t="s">
        <v>1</v>
      </c>
      <c r="N127" s="214" t="s">
        <v>40</v>
      </c>
      <c r="O127" s="215">
        <v>1.2669999999999999</v>
      </c>
      <c r="P127" s="215">
        <f>O127*H127</f>
        <v>29.932874999999999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217" t="s">
        <v>124</v>
      </c>
      <c r="AT127" s="217" t="s">
        <v>119</v>
      </c>
      <c r="AU127" s="217" t="s">
        <v>85</v>
      </c>
      <c r="AY127" s="18" t="s">
        <v>117</v>
      </c>
      <c r="BE127" s="218">
        <f>IF(N127="základní",J127,0)</f>
        <v>15096.379999999999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83</v>
      </c>
      <c r="BK127" s="218">
        <f>ROUND(I127*H127,2)</f>
        <v>15096.379999999999</v>
      </c>
      <c r="BL127" s="18" t="s">
        <v>124</v>
      </c>
      <c r="BM127" s="217" t="s">
        <v>125</v>
      </c>
    </row>
    <row r="128" s="13" customFormat="1">
      <c r="A128" s="13"/>
      <c r="B128" s="219"/>
      <c r="C128" s="220"/>
      <c r="D128" s="221" t="s">
        <v>126</v>
      </c>
      <c r="E128" s="222" t="s">
        <v>1</v>
      </c>
      <c r="F128" s="223" t="s">
        <v>127</v>
      </c>
      <c r="G128" s="220"/>
      <c r="H128" s="222" t="s">
        <v>1</v>
      </c>
      <c r="I128" s="220"/>
      <c r="J128" s="220"/>
      <c r="K128" s="220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126</v>
      </c>
      <c r="AU128" s="228" t="s">
        <v>85</v>
      </c>
      <c r="AV128" s="13" t="s">
        <v>83</v>
      </c>
      <c r="AW128" s="13" t="s">
        <v>32</v>
      </c>
      <c r="AX128" s="13" t="s">
        <v>75</v>
      </c>
      <c r="AY128" s="228" t="s">
        <v>117</v>
      </c>
    </row>
    <row r="129" s="14" customFormat="1">
      <c r="A129" s="14"/>
      <c r="B129" s="229"/>
      <c r="C129" s="230"/>
      <c r="D129" s="221" t="s">
        <v>126</v>
      </c>
      <c r="E129" s="231" t="s">
        <v>1</v>
      </c>
      <c r="F129" s="232" t="s">
        <v>128</v>
      </c>
      <c r="G129" s="230"/>
      <c r="H129" s="233">
        <v>23.625</v>
      </c>
      <c r="I129" s="230"/>
      <c r="J129" s="230"/>
      <c r="K129" s="230"/>
      <c r="L129" s="234"/>
      <c r="M129" s="235"/>
      <c r="N129" s="236"/>
      <c r="O129" s="236"/>
      <c r="P129" s="236"/>
      <c r="Q129" s="236"/>
      <c r="R129" s="236"/>
      <c r="S129" s="236"/>
      <c r="T129" s="23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38" t="s">
        <v>126</v>
      </c>
      <c r="AU129" s="238" t="s">
        <v>85</v>
      </c>
      <c r="AV129" s="14" t="s">
        <v>85</v>
      </c>
      <c r="AW129" s="14" t="s">
        <v>32</v>
      </c>
      <c r="AX129" s="14" t="s">
        <v>75</v>
      </c>
      <c r="AY129" s="238" t="s">
        <v>117</v>
      </c>
    </row>
    <row r="130" s="15" customFormat="1">
      <c r="A130" s="15"/>
      <c r="B130" s="239"/>
      <c r="C130" s="240"/>
      <c r="D130" s="221" t="s">
        <v>126</v>
      </c>
      <c r="E130" s="241" t="s">
        <v>1</v>
      </c>
      <c r="F130" s="242" t="s">
        <v>129</v>
      </c>
      <c r="G130" s="240"/>
      <c r="H130" s="243">
        <v>23.625</v>
      </c>
      <c r="I130" s="240"/>
      <c r="J130" s="240"/>
      <c r="K130" s="240"/>
      <c r="L130" s="244"/>
      <c r="M130" s="245"/>
      <c r="N130" s="246"/>
      <c r="O130" s="246"/>
      <c r="P130" s="246"/>
      <c r="Q130" s="246"/>
      <c r="R130" s="246"/>
      <c r="S130" s="246"/>
      <c r="T130" s="24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48" t="s">
        <v>126</v>
      </c>
      <c r="AU130" s="248" t="s">
        <v>85</v>
      </c>
      <c r="AV130" s="15" t="s">
        <v>124</v>
      </c>
      <c r="AW130" s="15" t="s">
        <v>32</v>
      </c>
      <c r="AX130" s="15" t="s">
        <v>83</v>
      </c>
      <c r="AY130" s="248" t="s">
        <v>117</v>
      </c>
    </row>
    <row r="131" s="2" customFormat="1" ht="21.75" customHeight="1">
      <c r="A131" s="33"/>
      <c r="B131" s="34"/>
      <c r="C131" s="207" t="s">
        <v>85</v>
      </c>
      <c r="D131" s="207" t="s">
        <v>119</v>
      </c>
      <c r="E131" s="208" t="s">
        <v>130</v>
      </c>
      <c r="F131" s="209" t="s">
        <v>131</v>
      </c>
      <c r="G131" s="210" t="s">
        <v>122</v>
      </c>
      <c r="H131" s="211">
        <v>-10.396000000000001</v>
      </c>
      <c r="I131" s="212">
        <v>1552</v>
      </c>
      <c r="J131" s="212">
        <f>ROUND(I131*H131,2)</f>
        <v>-16134.59</v>
      </c>
      <c r="K131" s="209" t="s">
        <v>1</v>
      </c>
      <c r="L131" s="39"/>
      <c r="M131" s="213" t="s">
        <v>1</v>
      </c>
      <c r="N131" s="214" t="s">
        <v>40</v>
      </c>
      <c r="O131" s="215">
        <v>0</v>
      </c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217" t="s">
        <v>124</v>
      </c>
      <c r="AT131" s="217" t="s">
        <v>119</v>
      </c>
      <c r="AU131" s="217" t="s">
        <v>85</v>
      </c>
      <c r="AY131" s="18" t="s">
        <v>117</v>
      </c>
      <c r="BE131" s="218">
        <f>IF(N131="základní",J131,0)</f>
        <v>-16134.59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83</v>
      </c>
      <c r="BK131" s="218">
        <f>ROUND(I131*H131,2)</f>
        <v>-16134.59</v>
      </c>
      <c r="BL131" s="18" t="s">
        <v>124</v>
      </c>
      <c r="BM131" s="217" t="s">
        <v>132</v>
      </c>
    </row>
    <row r="132" s="2" customFormat="1" ht="21.75" customHeight="1">
      <c r="A132" s="33"/>
      <c r="B132" s="34"/>
      <c r="C132" s="207" t="s">
        <v>133</v>
      </c>
      <c r="D132" s="207" t="s">
        <v>119</v>
      </c>
      <c r="E132" s="208" t="s">
        <v>134</v>
      </c>
      <c r="F132" s="209" t="s">
        <v>135</v>
      </c>
      <c r="G132" s="210" t="s">
        <v>122</v>
      </c>
      <c r="H132" s="211">
        <v>-5.1980000000000004</v>
      </c>
      <c r="I132" s="212">
        <v>20</v>
      </c>
      <c r="J132" s="212">
        <f>ROUND(I132*H132,2)</f>
        <v>-103.95999999999999</v>
      </c>
      <c r="K132" s="209" t="s">
        <v>1</v>
      </c>
      <c r="L132" s="39"/>
      <c r="M132" s="213" t="s">
        <v>1</v>
      </c>
      <c r="N132" s="214" t="s">
        <v>40</v>
      </c>
      <c r="O132" s="215">
        <v>0</v>
      </c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217" t="s">
        <v>124</v>
      </c>
      <c r="AT132" s="217" t="s">
        <v>119</v>
      </c>
      <c r="AU132" s="217" t="s">
        <v>85</v>
      </c>
      <c r="AY132" s="18" t="s">
        <v>117</v>
      </c>
      <c r="BE132" s="218">
        <f>IF(N132="základní",J132,0)</f>
        <v>-103.95999999999999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8" t="s">
        <v>83</v>
      </c>
      <c r="BK132" s="218">
        <f>ROUND(I132*H132,2)</f>
        <v>-103.95999999999999</v>
      </c>
      <c r="BL132" s="18" t="s">
        <v>124</v>
      </c>
      <c r="BM132" s="217" t="s">
        <v>136</v>
      </c>
    </row>
    <row r="133" s="2" customFormat="1" ht="21.75" customHeight="1">
      <c r="A133" s="33"/>
      <c r="B133" s="34"/>
      <c r="C133" s="207" t="s">
        <v>124</v>
      </c>
      <c r="D133" s="207" t="s">
        <v>119</v>
      </c>
      <c r="E133" s="208" t="s">
        <v>137</v>
      </c>
      <c r="F133" s="209" t="s">
        <v>138</v>
      </c>
      <c r="G133" s="210" t="s">
        <v>122</v>
      </c>
      <c r="H133" s="211">
        <v>143.732</v>
      </c>
      <c r="I133" s="212">
        <v>816</v>
      </c>
      <c r="J133" s="212">
        <f>ROUND(I133*H133,2)</f>
        <v>117285.31</v>
      </c>
      <c r="K133" s="209" t="s">
        <v>123</v>
      </c>
      <c r="L133" s="39"/>
      <c r="M133" s="213" t="s">
        <v>1</v>
      </c>
      <c r="N133" s="214" t="s">
        <v>40</v>
      </c>
      <c r="O133" s="215">
        <v>2.0190000000000001</v>
      </c>
      <c r="P133" s="215">
        <f>O133*H133</f>
        <v>290.194908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217" t="s">
        <v>124</v>
      </c>
      <c r="AT133" s="217" t="s">
        <v>119</v>
      </c>
      <c r="AU133" s="217" t="s">
        <v>85</v>
      </c>
      <c r="AY133" s="18" t="s">
        <v>117</v>
      </c>
      <c r="BE133" s="218">
        <f>IF(N133="základní",J133,0)</f>
        <v>117285.31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83</v>
      </c>
      <c r="BK133" s="218">
        <f>ROUND(I133*H133,2)</f>
        <v>117285.31</v>
      </c>
      <c r="BL133" s="18" t="s">
        <v>124</v>
      </c>
      <c r="BM133" s="217" t="s">
        <v>139</v>
      </c>
    </row>
    <row r="134" s="13" customFormat="1">
      <c r="A134" s="13"/>
      <c r="B134" s="219"/>
      <c r="C134" s="220"/>
      <c r="D134" s="221" t="s">
        <v>126</v>
      </c>
      <c r="E134" s="222" t="s">
        <v>1</v>
      </c>
      <c r="F134" s="223" t="s">
        <v>140</v>
      </c>
      <c r="G134" s="220"/>
      <c r="H134" s="222" t="s">
        <v>1</v>
      </c>
      <c r="I134" s="220"/>
      <c r="J134" s="220"/>
      <c r="K134" s="220"/>
      <c r="L134" s="224"/>
      <c r="M134" s="225"/>
      <c r="N134" s="226"/>
      <c r="O134" s="226"/>
      <c r="P134" s="226"/>
      <c r="Q134" s="226"/>
      <c r="R134" s="226"/>
      <c r="S134" s="226"/>
      <c r="T134" s="22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8" t="s">
        <v>126</v>
      </c>
      <c r="AU134" s="228" t="s">
        <v>85</v>
      </c>
      <c r="AV134" s="13" t="s">
        <v>83</v>
      </c>
      <c r="AW134" s="13" t="s">
        <v>32</v>
      </c>
      <c r="AX134" s="13" t="s">
        <v>75</v>
      </c>
      <c r="AY134" s="228" t="s">
        <v>117</v>
      </c>
    </row>
    <row r="135" s="14" customFormat="1">
      <c r="A135" s="14"/>
      <c r="B135" s="229"/>
      <c r="C135" s="230"/>
      <c r="D135" s="221" t="s">
        <v>126</v>
      </c>
      <c r="E135" s="231" t="s">
        <v>1</v>
      </c>
      <c r="F135" s="232" t="s">
        <v>141</v>
      </c>
      <c r="G135" s="230"/>
      <c r="H135" s="233">
        <v>143.732</v>
      </c>
      <c r="I135" s="230"/>
      <c r="J135" s="230"/>
      <c r="K135" s="230"/>
      <c r="L135" s="234"/>
      <c r="M135" s="235"/>
      <c r="N135" s="236"/>
      <c r="O135" s="236"/>
      <c r="P135" s="236"/>
      <c r="Q135" s="236"/>
      <c r="R135" s="236"/>
      <c r="S135" s="236"/>
      <c r="T135" s="23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8" t="s">
        <v>126</v>
      </c>
      <c r="AU135" s="238" t="s">
        <v>85</v>
      </c>
      <c r="AV135" s="14" t="s">
        <v>85</v>
      </c>
      <c r="AW135" s="14" t="s">
        <v>32</v>
      </c>
      <c r="AX135" s="14" t="s">
        <v>75</v>
      </c>
      <c r="AY135" s="238" t="s">
        <v>117</v>
      </c>
    </row>
    <row r="136" s="15" customFormat="1">
      <c r="A136" s="15"/>
      <c r="B136" s="239"/>
      <c r="C136" s="240"/>
      <c r="D136" s="221" t="s">
        <v>126</v>
      </c>
      <c r="E136" s="241" t="s">
        <v>1</v>
      </c>
      <c r="F136" s="242" t="s">
        <v>129</v>
      </c>
      <c r="G136" s="240"/>
      <c r="H136" s="243">
        <v>143.732</v>
      </c>
      <c r="I136" s="240"/>
      <c r="J136" s="240"/>
      <c r="K136" s="240"/>
      <c r="L136" s="244"/>
      <c r="M136" s="245"/>
      <c r="N136" s="246"/>
      <c r="O136" s="246"/>
      <c r="P136" s="246"/>
      <c r="Q136" s="246"/>
      <c r="R136" s="246"/>
      <c r="S136" s="246"/>
      <c r="T136" s="247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48" t="s">
        <v>126</v>
      </c>
      <c r="AU136" s="248" t="s">
        <v>85</v>
      </c>
      <c r="AV136" s="15" t="s">
        <v>124</v>
      </c>
      <c r="AW136" s="15" t="s">
        <v>32</v>
      </c>
      <c r="AX136" s="15" t="s">
        <v>83</v>
      </c>
      <c r="AY136" s="248" t="s">
        <v>117</v>
      </c>
    </row>
    <row r="137" s="2" customFormat="1" ht="21.75" customHeight="1">
      <c r="A137" s="33"/>
      <c r="B137" s="34"/>
      <c r="C137" s="207" t="s">
        <v>142</v>
      </c>
      <c r="D137" s="207" t="s">
        <v>119</v>
      </c>
      <c r="E137" s="208" t="s">
        <v>143</v>
      </c>
      <c r="F137" s="209" t="s">
        <v>144</v>
      </c>
      <c r="G137" s="210" t="s">
        <v>122</v>
      </c>
      <c r="H137" s="211">
        <v>167.357</v>
      </c>
      <c r="I137" s="212">
        <v>121</v>
      </c>
      <c r="J137" s="212">
        <f>ROUND(I137*H137,2)</f>
        <v>20250.200000000001</v>
      </c>
      <c r="K137" s="209" t="s">
        <v>1</v>
      </c>
      <c r="L137" s="39"/>
      <c r="M137" s="213" t="s">
        <v>1</v>
      </c>
      <c r="N137" s="214" t="s">
        <v>40</v>
      </c>
      <c r="O137" s="215">
        <v>0</v>
      </c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217" t="s">
        <v>124</v>
      </c>
      <c r="AT137" s="217" t="s">
        <v>119</v>
      </c>
      <c r="AU137" s="217" t="s">
        <v>85</v>
      </c>
      <c r="AY137" s="18" t="s">
        <v>117</v>
      </c>
      <c r="BE137" s="218">
        <f>IF(N137="základní",J137,0)</f>
        <v>20250.200000000001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8" t="s">
        <v>83</v>
      </c>
      <c r="BK137" s="218">
        <f>ROUND(I137*H137,2)</f>
        <v>20250.200000000001</v>
      </c>
      <c r="BL137" s="18" t="s">
        <v>124</v>
      </c>
      <c r="BM137" s="217" t="s">
        <v>145</v>
      </c>
    </row>
    <row r="138" s="14" customFormat="1">
      <c r="A138" s="14"/>
      <c r="B138" s="229"/>
      <c r="C138" s="230"/>
      <c r="D138" s="221" t="s">
        <v>126</v>
      </c>
      <c r="E138" s="231" t="s">
        <v>1</v>
      </c>
      <c r="F138" s="232" t="s">
        <v>146</v>
      </c>
      <c r="G138" s="230"/>
      <c r="H138" s="233">
        <v>167.357</v>
      </c>
      <c r="I138" s="230"/>
      <c r="J138" s="230"/>
      <c r="K138" s="230"/>
      <c r="L138" s="234"/>
      <c r="M138" s="235"/>
      <c r="N138" s="236"/>
      <c r="O138" s="236"/>
      <c r="P138" s="236"/>
      <c r="Q138" s="236"/>
      <c r="R138" s="236"/>
      <c r="S138" s="236"/>
      <c r="T138" s="23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8" t="s">
        <v>126</v>
      </c>
      <c r="AU138" s="238" t="s">
        <v>85</v>
      </c>
      <c r="AV138" s="14" t="s">
        <v>85</v>
      </c>
      <c r="AW138" s="14" t="s">
        <v>32</v>
      </c>
      <c r="AX138" s="14" t="s">
        <v>75</v>
      </c>
      <c r="AY138" s="238" t="s">
        <v>117</v>
      </c>
    </row>
    <row r="139" s="15" customFormat="1">
      <c r="A139" s="15"/>
      <c r="B139" s="239"/>
      <c r="C139" s="240"/>
      <c r="D139" s="221" t="s">
        <v>126</v>
      </c>
      <c r="E139" s="241" t="s">
        <v>1</v>
      </c>
      <c r="F139" s="242" t="s">
        <v>129</v>
      </c>
      <c r="G139" s="240"/>
      <c r="H139" s="243">
        <v>167.357</v>
      </c>
      <c r="I139" s="240"/>
      <c r="J139" s="240"/>
      <c r="K139" s="240"/>
      <c r="L139" s="244"/>
      <c r="M139" s="245"/>
      <c r="N139" s="246"/>
      <c r="O139" s="246"/>
      <c r="P139" s="246"/>
      <c r="Q139" s="246"/>
      <c r="R139" s="246"/>
      <c r="S139" s="246"/>
      <c r="T139" s="24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48" t="s">
        <v>126</v>
      </c>
      <c r="AU139" s="248" t="s">
        <v>85</v>
      </c>
      <c r="AV139" s="15" t="s">
        <v>124</v>
      </c>
      <c r="AW139" s="15" t="s">
        <v>32</v>
      </c>
      <c r="AX139" s="15" t="s">
        <v>83</v>
      </c>
      <c r="AY139" s="248" t="s">
        <v>117</v>
      </c>
    </row>
    <row r="140" s="2" customFormat="1" ht="16.5" customHeight="1">
      <c r="A140" s="33"/>
      <c r="B140" s="34"/>
      <c r="C140" s="207" t="s">
        <v>147</v>
      </c>
      <c r="D140" s="207" t="s">
        <v>119</v>
      </c>
      <c r="E140" s="208" t="s">
        <v>148</v>
      </c>
      <c r="F140" s="209" t="s">
        <v>149</v>
      </c>
      <c r="G140" s="210" t="s">
        <v>122</v>
      </c>
      <c r="H140" s="211">
        <v>167.357</v>
      </c>
      <c r="I140" s="212">
        <v>20</v>
      </c>
      <c r="J140" s="212">
        <f>ROUND(I140*H140,2)</f>
        <v>3347.1399999999999</v>
      </c>
      <c r="K140" s="209" t="s">
        <v>1</v>
      </c>
      <c r="L140" s="39"/>
      <c r="M140" s="213" t="s">
        <v>1</v>
      </c>
      <c r="N140" s="214" t="s">
        <v>40</v>
      </c>
      <c r="O140" s="215">
        <v>0</v>
      </c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217" t="s">
        <v>124</v>
      </c>
      <c r="AT140" s="217" t="s">
        <v>119</v>
      </c>
      <c r="AU140" s="217" t="s">
        <v>85</v>
      </c>
      <c r="AY140" s="18" t="s">
        <v>117</v>
      </c>
      <c r="BE140" s="218">
        <f>IF(N140="základní",J140,0)</f>
        <v>3347.1399999999999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8" t="s">
        <v>83</v>
      </c>
      <c r="BK140" s="218">
        <f>ROUND(I140*H140,2)</f>
        <v>3347.1399999999999</v>
      </c>
      <c r="BL140" s="18" t="s">
        <v>124</v>
      </c>
      <c r="BM140" s="217" t="s">
        <v>150</v>
      </c>
    </row>
    <row r="141" s="2" customFormat="1" ht="21.75" customHeight="1">
      <c r="A141" s="33"/>
      <c r="B141" s="34"/>
      <c r="C141" s="207" t="s">
        <v>151</v>
      </c>
      <c r="D141" s="207" t="s">
        <v>119</v>
      </c>
      <c r="E141" s="208" t="s">
        <v>152</v>
      </c>
      <c r="F141" s="209" t="s">
        <v>153</v>
      </c>
      <c r="G141" s="210" t="s">
        <v>122</v>
      </c>
      <c r="H141" s="211">
        <v>134.94399999999999</v>
      </c>
      <c r="I141" s="212">
        <v>65.799999999999997</v>
      </c>
      <c r="J141" s="212">
        <f>ROUND(I141*H141,2)</f>
        <v>8879.3199999999997</v>
      </c>
      <c r="K141" s="209" t="s">
        <v>123</v>
      </c>
      <c r="L141" s="39"/>
      <c r="M141" s="213" t="s">
        <v>1</v>
      </c>
      <c r="N141" s="214" t="s">
        <v>40</v>
      </c>
      <c r="O141" s="215">
        <v>0.092999999999999999</v>
      </c>
      <c r="P141" s="215">
        <f>O141*H141</f>
        <v>12.549791999999998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217" t="s">
        <v>124</v>
      </c>
      <c r="AT141" s="217" t="s">
        <v>119</v>
      </c>
      <c r="AU141" s="217" t="s">
        <v>85</v>
      </c>
      <c r="AY141" s="18" t="s">
        <v>117</v>
      </c>
      <c r="BE141" s="218">
        <f>IF(N141="základní",J141,0)</f>
        <v>8879.3199999999997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83</v>
      </c>
      <c r="BK141" s="218">
        <f>ROUND(I141*H141,2)</f>
        <v>8879.3199999999997</v>
      </c>
      <c r="BL141" s="18" t="s">
        <v>124</v>
      </c>
      <c r="BM141" s="217" t="s">
        <v>154</v>
      </c>
    </row>
    <row r="142" s="13" customFormat="1">
      <c r="A142" s="13"/>
      <c r="B142" s="219"/>
      <c r="C142" s="220"/>
      <c r="D142" s="221" t="s">
        <v>126</v>
      </c>
      <c r="E142" s="222" t="s">
        <v>1</v>
      </c>
      <c r="F142" s="223" t="s">
        <v>155</v>
      </c>
      <c r="G142" s="220"/>
      <c r="H142" s="222" t="s">
        <v>1</v>
      </c>
      <c r="I142" s="220"/>
      <c r="J142" s="220"/>
      <c r="K142" s="220"/>
      <c r="L142" s="224"/>
      <c r="M142" s="225"/>
      <c r="N142" s="226"/>
      <c r="O142" s="226"/>
      <c r="P142" s="226"/>
      <c r="Q142" s="226"/>
      <c r="R142" s="226"/>
      <c r="S142" s="226"/>
      <c r="T142" s="22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8" t="s">
        <v>126</v>
      </c>
      <c r="AU142" s="228" t="s">
        <v>85</v>
      </c>
      <c r="AV142" s="13" t="s">
        <v>83</v>
      </c>
      <c r="AW142" s="13" t="s">
        <v>32</v>
      </c>
      <c r="AX142" s="13" t="s">
        <v>75</v>
      </c>
      <c r="AY142" s="228" t="s">
        <v>117</v>
      </c>
    </row>
    <row r="143" s="14" customFormat="1">
      <c r="A143" s="14"/>
      <c r="B143" s="229"/>
      <c r="C143" s="230"/>
      <c r="D143" s="221" t="s">
        <v>126</v>
      </c>
      <c r="E143" s="231" t="s">
        <v>1</v>
      </c>
      <c r="F143" s="232" t="s">
        <v>156</v>
      </c>
      <c r="G143" s="230"/>
      <c r="H143" s="233">
        <v>92.772000000000006</v>
      </c>
      <c r="I143" s="230"/>
      <c r="J143" s="230"/>
      <c r="K143" s="230"/>
      <c r="L143" s="234"/>
      <c r="M143" s="235"/>
      <c r="N143" s="236"/>
      <c r="O143" s="236"/>
      <c r="P143" s="236"/>
      <c r="Q143" s="236"/>
      <c r="R143" s="236"/>
      <c r="S143" s="236"/>
      <c r="T143" s="23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8" t="s">
        <v>126</v>
      </c>
      <c r="AU143" s="238" t="s">
        <v>85</v>
      </c>
      <c r="AV143" s="14" t="s">
        <v>85</v>
      </c>
      <c r="AW143" s="14" t="s">
        <v>32</v>
      </c>
      <c r="AX143" s="14" t="s">
        <v>75</v>
      </c>
      <c r="AY143" s="238" t="s">
        <v>117</v>
      </c>
    </row>
    <row r="144" s="13" customFormat="1">
      <c r="A144" s="13"/>
      <c r="B144" s="219"/>
      <c r="C144" s="220"/>
      <c r="D144" s="221" t="s">
        <v>126</v>
      </c>
      <c r="E144" s="222" t="s">
        <v>1</v>
      </c>
      <c r="F144" s="223" t="s">
        <v>157</v>
      </c>
      <c r="G144" s="220"/>
      <c r="H144" s="222" t="s">
        <v>1</v>
      </c>
      <c r="I144" s="220"/>
      <c r="J144" s="220"/>
      <c r="K144" s="220"/>
      <c r="L144" s="224"/>
      <c r="M144" s="225"/>
      <c r="N144" s="226"/>
      <c r="O144" s="226"/>
      <c r="P144" s="226"/>
      <c r="Q144" s="226"/>
      <c r="R144" s="226"/>
      <c r="S144" s="226"/>
      <c r="T144" s="22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8" t="s">
        <v>126</v>
      </c>
      <c r="AU144" s="228" t="s">
        <v>85</v>
      </c>
      <c r="AV144" s="13" t="s">
        <v>83</v>
      </c>
      <c r="AW144" s="13" t="s">
        <v>32</v>
      </c>
      <c r="AX144" s="13" t="s">
        <v>75</v>
      </c>
      <c r="AY144" s="228" t="s">
        <v>117</v>
      </c>
    </row>
    <row r="145" s="14" customFormat="1">
      <c r="A145" s="14"/>
      <c r="B145" s="229"/>
      <c r="C145" s="230"/>
      <c r="D145" s="221" t="s">
        <v>126</v>
      </c>
      <c r="E145" s="231" t="s">
        <v>1</v>
      </c>
      <c r="F145" s="232" t="s">
        <v>158</v>
      </c>
      <c r="G145" s="230"/>
      <c r="H145" s="233">
        <v>17.222000000000001</v>
      </c>
      <c r="I145" s="230"/>
      <c r="J145" s="230"/>
      <c r="K145" s="230"/>
      <c r="L145" s="234"/>
      <c r="M145" s="235"/>
      <c r="N145" s="236"/>
      <c r="O145" s="236"/>
      <c r="P145" s="236"/>
      <c r="Q145" s="236"/>
      <c r="R145" s="236"/>
      <c r="S145" s="236"/>
      <c r="T145" s="23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38" t="s">
        <v>126</v>
      </c>
      <c r="AU145" s="238" t="s">
        <v>85</v>
      </c>
      <c r="AV145" s="14" t="s">
        <v>85</v>
      </c>
      <c r="AW145" s="14" t="s">
        <v>32</v>
      </c>
      <c r="AX145" s="14" t="s">
        <v>75</v>
      </c>
      <c r="AY145" s="238" t="s">
        <v>117</v>
      </c>
    </row>
    <row r="146" s="13" customFormat="1">
      <c r="A146" s="13"/>
      <c r="B146" s="219"/>
      <c r="C146" s="220"/>
      <c r="D146" s="221" t="s">
        <v>126</v>
      </c>
      <c r="E146" s="222" t="s">
        <v>1</v>
      </c>
      <c r="F146" s="223" t="s">
        <v>159</v>
      </c>
      <c r="G146" s="220"/>
      <c r="H146" s="222" t="s">
        <v>1</v>
      </c>
      <c r="I146" s="220"/>
      <c r="J146" s="220"/>
      <c r="K146" s="220"/>
      <c r="L146" s="224"/>
      <c r="M146" s="225"/>
      <c r="N146" s="226"/>
      <c r="O146" s="226"/>
      <c r="P146" s="226"/>
      <c r="Q146" s="226"/>
      <c r="R146" s="226"/>
      <c r="S146" s="226"/>
      <c r="T146" s="22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8" t="s">
        <v>126</v>
      </c>
      <c r="AU146" s="228" t="s">
        <v>85</v>
      </c>
      <c r="AV146" s="13" t="s">
        <v>83</v>
      </c>
      <c r="AW146" s="13" t="s">
        <v>32</v>
      </c>
      <c r="AX146" s="13" t="s">
        <v>75</v>
      </c>
      <c r="AY146" s="228" t="s">
        <v>117</v>
      </c>
    </row>
    <row r="147" s="14" customFormat="1">
      <c r="A147" s="14"/>
      <c r="B147" s="229"/>
      <c r="C147" s="230"/>
      <c r="D147" s="221" t="s">
        <v>126</v>
      </c>
      <c r="E147" s="231" t="s">
        <v>1</v>
      </c>
      <c r="F147" s="232" t="s">
        <v>160</v>
      </c>
      <c r="G147" s="230"/>
      <c r="H147" s="233">
        <v>15.5</v>
      </c>
      <c r="I147" s="230"/>
      <c r="J147" s="230"/>
      <c r="K147" s="230"/>
      <c r="L147" s="234"/>
      <c r="M147" s="235"/>
      <c r="N147" s="236"/>
      <c r="O147" s="236"/>
      <c r="P147" s="236"/>
      <c r="Q147" s="236"/>
      <c r="R147" s="236"/>
      <c r="S147" s="236"/>
      <c r="T147" s="23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38" t="s">
        <v>126</v>
      </c>
      <c r="AU147" s="238" t="s">
        <v>85</v>
      </c>
      <c r="AV147" s="14" t="s">
        <v>85</v>
      </c>
      <c r="AW147" s="14" t="s">
        <v>32</v>
      </c>
      <c r="AX147" s="14" t="s">
        <v>75</v>
      </c>
      <c r="AY147" s="238" t="s">
        <v>117</v>
      </c>
    </row>
    <row r="148" s="13" customFormat="1">
      <c r="A148" s="13"/>
      <c r="B148" s="219"/>
      <c r="C148" s="220"/>
      <c r="D148" s="221" t="s">
        <v>126</v>
      </c>
      <c r="E148" s="222" t="s">
        <v>1</v>
      </c>
      <c r="F148" s="223" t="s">
        <v>161</v>
      </c>
      <c r="G148" s="220"/>
      <c r="H148" s="222" t="s">
        <v>1</v>
      </c>
      <c r="I148" s="220"/>
      <c r="J148" s="220"/>
      <c r="K148" s="220"/>
      <c r="L148" s="224"/>
      <c r="M148" s="225"/>
      <c r="N148" s="226"/>
      <c r="O148" s="226"/>
      <c r="P148" s="226"/>
      <c r="Q148" s="226"/>
      <c r="R148" s="226"/>
      <c r="S148" s="226"/>
      <c r="T148" s="22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8" t="s">
        <v>126</v>
      </c>
      <c r="AU148" s="228" t="s">
        <v>85</v>
      </c>
      <c r="AV148" s="13" t="s">
        <v>83</v>
      </c>
      <c r="AW148" s="13" t="s">
        <v>32</v>
      </c>
      <c r="AX148" s="13" t="s">
        <v>75</v>
      </c>
      <c r="AY148" s="228" t="s">
        <v>117</v>
      </c>
    </row>
    <row r="149" s="14" customFormat="1">
      <c r="A149" s="14"/>
      <c r="B149" s="229"/>
      <c r="C149" s="230"/>
      <c r="D149" s="221" t="s">
        <v>126</v>
      </c>
      <c r="E149" s="231" t="s">
        <v>1</v>
      </c>
      <c r="F149" s="232" t="s">
        <v>162</v>
      </c>
      <c r="G149" s="230"/>
      <c r="H149" s="233">
        <v>9.4499999999999993</v>
      </c>
      <c r="I149" s="230"/>
      <c r="J149" s="230"/>
      <c r="K149" s="230"/>
      <c r="L149" s="234"/>
      <c r="M149" s="235"/>
      <c r="N149" s="236"/>
      <c r="O149" s="236"/>
      <c r="P149" s="236"/>
      <c r="Q149" s="236"/>
      <c r="R149" s="236"/>
      <c r="S149" s="236"/>
      <c r="T149" s="23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38" t="s">
        <v>126</v>
      </c>
      <c r="AU149" s="238" t="s">
        <v>85</v>
      </c>
      <c r="AV149" s="14" t="s">
        <v>85</v>
      </c>
      <c r="AW149" s="14" t="s">
        <v>32</v>
      </c>
      <c r="AX149" s="14" t="s">
        <v>75</v>
      </c>
      <c r="AY149" s="238" t="s">
        <v>117</v>
      </c>
    </row>
    <row r="150" s="15" customFormat="1">
      <c r="A150" s="15"/>
      <c r="B150" s="239"/>
      <c r="C150" s="240"/>
      <c r="D150" s="221" t="s">
        <v>126</v>
      </c>
      <c r="E150" s="241" t="s">
        <v>1</v>
      </c>
      <c r="F150" s="242" t="s">
        <v>129</v>
      </c>
      <c r="G150" s="240"/>
      <c r="H150" s="243">
        <v>134.94399999999999</v>
      </c>
      <c r="I150" s="240"/>
      <c r="J150" s="240"/>
      <c r="K150" s="240"/>
      <c r="L150" s="244"/>
      <c r="M150" s="245"/>
      <c r="N150" s="246"/>
      <c r="O150" s="246"/>
      <c r="P150" s="246"/>
      <c r="Q150" s="246"/>
      <c r="R150" s="246"/>
      <c r="S150" s="246"/>
      <c r="T150" s="24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48" t="s">
        <v>126</v>
      </c>
      <c r="AU150" s="248" t="s">
        <v>85</v>
      </c>
      <c r="AV150" s="15" t="s">
        <v>124</v>
      </c>
      <c r="AW150" s="15" t="s">
        <v>32</v>
      </c>
      <c r="AX150" s="15" t="s">
        <v>83</v>
      </c>
      <c r="AY150" s="248" t="s">
        <v>117</v>
      </c>
    </row>
    <row r="151" s="2" customFormat="1" ht="16.5" customHeight="1">
      <c r="A151" s="33"/>
      <c r="B151" s="34"/>
      <c r="C151" s="249" t="s">
        <v>163</v>
      </c>
      <c r="D151" s="249" t="s">
        <v>164</v>
      </c>
      <c r="E151" s="250" t="s">
        <v>165</v>
      </c>
      <c r="F151" s="251" t="s">
        <v>166</v>
      </c>
      <c r="G151" s="252" t="s">
        <v>167</v>
      </c>
      <c r="H151" s="253">
        <v>184</v>
      </c>
      <c r="I151" s="254">
        <v>374</v>
      </c>
      <c r="J151" s="254">
        <f>ROUND(I151*H151,2)</f>
        <v>68816</v>
      </c>
      <c r="K151" s="251" t="s">
        <v>123</v>
      </c>
      <c r="L151" s="255"/>
      <c r="M151" s="256" t="s">
        <v>1</v>
      </c>
      <c r="N151" s="257" t="s">
        <v>40</v>
      </c>
      <c r="O151" s="215">
        <v>0</v>
      </c>
      <c r="P151" s="215">
        <f>O151*H151</f>
        <v>0</v>
      </c>
      <c r="Q151" s="215">
        <v>1</v>
      </c>
      <c r="R151" s="215">
        <f>Q151*H151</f>
        <v>184</v>
      </c>
      <c r="S151" s="215">
        <v>0</v>
      </c>
      <c r="T151" s="21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217" t="s">
        <v>163</v>
      </c>
      <c r="AT151" s="217" t="s">
        <v>164</v>
      </c>
      <c r="AU151" s="217" t="s">
        <v>85</v>
      </c>
      <c r="AY151" s="18" t="s">
        <v>117</v>
      </c>
      <c r="BE151" s="218">
        <f>IF(N151="základní",J151,0)</f>
        <v>68816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83</v>
      </c>
      <c r="BK151" s="218">
        <f>ROUND(I151*H151,2)</f>
        <v>68816</v>
      </c>
      <c r="BL151" s="18" t="s">
        <v>124</v>
      </c>
      <c r="BM151" s="217" t="s">
        <v>168</v>
      </c>
    </row>
    <row r="152" s="13" customFormat="1">
      <c r="A152" s="13"/>
      <c r="B152" s="219"/>
      <c r="C152" s="220"/>
      <c r="D152" s="221" t="s">
        <v>126</v>
      </c>
      <c r="E152" s="222" t="s">
        <v>1</v>
      </c>
      <c r="F152" s="223" t="s">
        <v>155</v>
      </c>
      <c r="G152" s="220"/>
      <c r="H152" s="222" t="s">
        <v>1</v>
      </c>
      <c r="I152" s="220"/>
      <c r="J152" s="220"/>
      <c r="K152" s="220"/>
      <c r="L152" s="224"/>
      <c r="M152" s="225"/>
      <c r="N152" s="226"/>
      <c r="O152" s="226"/>
      <c r="P152" s="226"/>
      <c r="Q152" s="226"/>
      <c r="R152" s="226"/>
      <c r="S152" s="226"/>
      <c r="T152" s="22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8" t="s">
        <v>126</v>
      </c>
      <c r="AU152" s="228" t="s">
        <v>85</v>
      </c>
      <c r="AV152" s="13" t="s">
        <v>83</v>
      </c>
      <c r="AW152" s="13" t="s">
        <v>32</v>
      </c>
      <c r="AX152" s="13" t="s">
        <v>75</v>
      </c>
      <c r="AY152" s="228" t="s">
        <v>117</v>
      </c>
    </row>
    <row r="153" s="14" customFormat="1">
      <c r="A153" s="14"/>
      <c r="B153" s="229"/>
      <c r="C153" s="230"/>
      <c r="D153" s="221" t="s">
        <v>126</v>
      </c>
      <c r="E153" s="231" t="s">
        <v>1</v>
      </c>
      <c r="F153" s="232" t="s">
        <v>169</v>
      </c>
      <c r="G153" s="230"/>
      <c r="H153" s="233">
        <v>166.99000000000001</v>
      </c>
      <c r="I153" s="230"/>
      <c r="J153" s="230"/>
      <c r="K153" s="230"/>
      <c r="L153" s="234"/>
      <c r="M153" s="235"/>
      <c r="N153" s="236"/>
      <c r="O153" s="236"/>
      <c r="P153" s="236"/>
      <c r="Q153" s="236"/>
      <c r="R153" s="236"/>
      <c r="S153" s="236"/>
      <c r="T153" s="23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8" t="s">
        <v>126</v>
      </c>
      <c r="AU153" s="238" t="s">
        <v>85</v>
      </c>
      <c r="AV153" s="14" t="s">
        <v>85</v>
      </c>
      <c r="AW153" s="14" t="s">
        <v>32</v>
      </c>
      <c r="AX153" s="14" t="s">
        <v>75</v>
      </c>
      <c r="AY153" s="238" t="s">
        <v>117</v>
      </c>
    </row>
    <row r="154" s="13" customFormat="1">
      <c r="A154" s="13"/>
      <c r="B154" s="219"/>
      <c r="C154" s="220"/>
      <c r="D154" s="221" t="s">
        <v>126</v>
      </c>
      <c r="E154" s="222" t="s">
        <v>1</v>
      </c>
      <c r="F154" s="223" t="s">
        <v>161</v>
      </c>
      <c r="G154" s="220"/>
      <c r="H154" s="222" t="s">
        <v>1</v>
      </c>
      <c r="I154" s="220"/>
      <c r="J154" s="220"/>
      <c r="K154" s="220"/>
      <c r="L154" s="224"/>
      <c r="M154" s="225"/>
      <c r="N154" s="226"/>
      <c r="O154" s="226"/>
      <c r="P154" s="226"/>
      <c r="Q154" s="226"/>
      <c r="R154" s="226"/>
      <c r="S154" s="226"/>
      <c r="T154" s="22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8" t="s">
        <v>126</v>
      </c>
      <c r="AU154" s="228" t="s">
        <v>85</v>
      </c>
      <c r="AV154" s="13" t="s">
        <v>83</v>
      </c>
      <c r="AW154" s="13" t="s">
        <v>32</v>
      </c>
      <c r="AX154" s="13" t="s">
        <v>75</v>
      </c>
      <c r="AY154" s="228" t="s">
        <v>117</v>
      </c>
    </row>
    <row r="155" s="14" customFormat="1">
      <c r="A155" s="14"/>
      <c r="B155" s="229"/>
      <c r="C155" s="230"/>
      <c r="D155" s="221" t="s">
        <v>126</v>
      </c>
      <c r="E155" s="231" t="s">
        <v>1</v>
      </c>
      <c r="F155" s="232" t="s">
        <v>170</v>
      </c>
      <c r="G155" s="230"/>
      <c r="H155" s="233">
        <v>17.010000000000002</v>
      </c>
      <c r="I155" s="230"/>
      <c r="J155" s="230"/>
      <c r="K155" s="230"/>
      <c r="L155" s="234"/>
      <c r="M155" s="235"/>
      <c r="N155" s="236"/>
      <c r="O155" s="236"/>
      <c r="P155" s="236"/>
      <c r="Q155" s="236"/>
      <c r="R155" s="236"/>
      <c r="S155" s="236"/>
      <c r="T155" s="23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38" t="s">
        <v>126</v>
      </c>
      <c r="AU155" s="238" t="s">
        <v>85</v>
      </c>
      <c r="AV155" s="14" t="s">
        <v>85</v>
      </c>
      <c r="AW155" s="14" t="s">
        <v>32</v>
      </c>
      <c r="AX155" s="14" t="s">
        <v>75</v>
      </c>
      <c r="AY155" s="238" t="s">
        <v>117</v>
      </c>
    </row>
    <row r="156" s="15" customFormat="1">
      <c r="A156" s="15"/>
      <c r="B156" s="239"/>
      <c r="C156" s="240"/>
      <c r="D156" s="221" t="s">
        <v>126</v>
      </c>
      <c r="E156" s="241" t="s">
        <v>1</v>
      </c>
      <c r="F156" s="242" t="s">
        <v>129</v>
      </c>
      <c r="G156" s="240"/>
      <c r="H156" s="243">
        <v>184</v>
      </c>
      <c r="I156" s="240"/>
      <c r="J156" s="240"/>
      <c r="K156" s="240"/>
      <c r="L156" s="244"/>
      <c r="M156" s="245"/>
      <c r="N156" s="246"/>
      <c r="O156" s="246"/>
      <c r="P156" s="246"/>
      <c r="Q156" s="246"/>
      <c r="R156" s="246"/>
      <c r="S156" s="246"/>
      <c r="T156" s="24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48" t="s">
        <v>126</v>
      </c>
      <c r="AU156" s="248" t="s">
        <v>85</v>
      </c>
      <c r="AV156" s="15" t="s">
        <v>124</v>
      </c>
      <c r="AW156" s="15" t="s">
        <v>32</v>
      </c>
      <c r="AX156" s="15" t="s">
        <v>83</v>
      </c>
      <c r="AY156" s="248" t="s">
        <v>117</v>
      </c>
    </row>
    <row r="157" s="2" customFormat="1" ht="16.5" customHeight="1">
      <c r="A157" s="33"/>
      <c r="B157" s="34"/>
      <c r="C157" s="249" t="s">
        <v>171</v>
      </c>
      <c r="D157" s="249" t="s">
        <v>164</v>
      </c>
      <c r="E157" s="250" t="s">
        <v>172</v>
      </c>
      <c r="F157" s="251" t="s">
        <v>173</v>
      </c>
      <c r="G157" s="252" t="s">
        <v>167</v>
      </c>
      <c r="H157" s="253">
        <v>31</v>
      </c>
      <c r="I157" s="254">
        <v>400</v>
      </c>
      <c r="J157" s="254">
        <f>ROUND(I157*H157,2)</f>
        <v>12400</v>
      </c>
      <c r="K157" s="251" t="s">
        <v>123</v>
      </c>
      <c r="L157" s="255"/>
      <c r="M157" s="256" t="s">
        <v>1</v>
      </c>
      <c r="N157" s="257" t="s">
        <v>40</v>
      </c>
      <c r="O157" s="215">
        <v>0</v>
      </c>
      <c r="P157" s="215">
        <f>O157*H157</f>
        <v>0</v>
      </c>
      <c r="Q157" s="215">
        <v>1</v>
      </c>
      <c r="R157" s="215">
        <f>Q157*H157</f>
        <v>31</v>
      </c>
      <c r="S157" s="215">
        <v>0</v>
      </c>
      <c r="T157" s="21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17" t="s">
        <v>163</v>
      </c>
      <c r="AT157" s="217" t="s">
        <v>164</v>
      </c>
      <c r="AU157" s="217" t="s">
        <v>85</v>
      </c>
      <c r="AY157" s="18" t="s">
        <v>117</v>
      </c>
      <c r="BE157" s="218">
        <f>IF(N157="základní",J157,0)</f>
        <v>12400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83</v>
      </c>
      <c r="BK157" s="218">
        <f>ROUND(I157*H157,2)</f>
        <v>12400</v>
      </c>
      <c r="BL157" s="18" t="s">
        <v>124</v>
      </c>
      <c r="BM157" s="217" t="s">
        <v>174</v>
      </c>
    </row>
    <row r="158" s="13" customFormat="1">
      <c r="A158" s="13"/>
      <c r="B158" s="219"/>
      <c r="C158" s="220"/>
      <c r="D158" s="221" t="s">
        <v>126</v>
      </c>
      <c r="E158" s="222" t="s">
        <v>1</v>
      </c>
      <c r="F158" s="223" t="s">
        <v>157</v>
      </c>
      <c r="G158" s="220"/>
      <c r="H158" s="222" t="s">
        <v>1</v>
      </c>
      <c r="I158" s="220"/>
      <c r="J158" s="220"/>
      <c r="K158" s="220"/>
      <c r="L158" s="224"/>
      <c r="M158" s="225"/>
      <c r="N158" s="226"/>
      <c r="O158" s="226"/>
      <c r="P158" s="226"/>
      <c r="Q158" s="226"/>
      <c r="R158" s="226"/>
      <c r="S158" s="226"/>
      <c r="T158" s="22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8" t="s">
        <v>126</v>
      </c>
      <c r="AU158" s="228" t="s">
        <v>85</v>
      </c>
      <c r="AV158" s="13" t="s">
        <v>83</v>
      </c>
      <c r="AW158" s="13" t="s">
        <v>32</v>
      </c>
      <c r="AX158" s="13" t="s">
        <v>75</v>
      </c>
      <c r="AY158" s="228" t="s">
        <v>117</v>
      </c>
    </row>
    <row r="159" s="14" customFormat="1">
      <c r="A159" s="14"/>
      <c r="B159" s="229"/>
      <c r="C159" s="230"/>
      <c r="D159" s="221" t="s">
        <v>126</v>
      </c>
      <c r="E159" s="231" t="s">
        <v>1</v>
      </c>
      <c r="F159" s="232" t="s">
        <v>175</v>
      </c>
      <c r="G159" s="230"/>
      <c r="H159" s="233">
        <v>31</v>
      </c>
      <c r="I159" s="230"/>
      <c r="J159" s="230"/>
      <c r="K159" s="230"/>
      <c r="L159" s="234"/>
      <c r="M159" s="235"/>
      <c r="N159" s="236"/>
      <c r="O159" s="236"/>
      <c r="P159" s="236"/>
      <c r="Q159" s="236"/>
      <c r="R159" s="236"/>
      <c r="S159" s="236"/>
      <c r="T159" s="23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38" t="s">
        <v>126</v>
      </c>
      <c r="AU159" s="238" t="s">
        <v>85</v>
      </c>
      <c r="AV159" s="14" t="s">
        <v>85</v>
      </c>
      <c r="AW159" s="14" t="s">
        <v>32</v>
      </c>
      <c r="AX159" s="14" t="s">
        <v>75</v>
      </c>
      <c r="AY159" s="238" t="s">
        <v>117</v>
      </c>
    </row>
    <row r="160" s="15" customFormat="1">
      <c r="A160" s="15"/>
      <c r="B160" s="239"/>
      <c r="C160" s="240"/>
      <c r="D160" s="221" t="s">
        <v>126</v>
      </c>
      <c r="E160" s="241" t="s">
        <v>1</v>
      </c>
      <c r="F160" s="242" t="s">
        <v>129</v>
      </c>
      <c r="G160" s="240"/>
      <c r="H160" s="243">
        <v>31</v>
      </c>
      <c r="I160" s="240"/>
      <c r="J160" s="240"/>
      <c r="K160" s="240"/>
      <c r="L160" s="244"/>
      <c r="M160" s="245"/>
      <c r="N160" s="246"/>
      <c r="O160" s="246"/>
      <c r="P160" s="246"/>
      <c r="Q160" s="246"/>
      <c r="R160" s="246"/>
      <c r="S160" s="246"/>
      <c r="T160" s="24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48" t="s">
        <v>126</v>
      </c>
      <c r="AU160" s="248" t="s">
        <v>85</v>
      </c>
      <c r="AV160" s="15" t="s">
        <v>124</v>
      </c>
      <c r="AW160" s="15" t="s">
        <v>32</v>
      </c>
      <c r="AX160" s="15" t="s">
        <v>83</v>
      </c>
      <c r="AY160" s="248" t="s">
        <v>117</v>
      </c>
    </row>
    <row r="161" s="2" customFormat="1" ht="16.5" customHeight="1">
      <c r="A161" s="33"/>
      <c r="B161" s="34"/>
      <c r="C161" s="249" t="s">
        <v>176</v>
      </c>
      <c r="D161" s="249" t="s">
        <v>164</v>
      </c>
      <c r="E161" s="250" t="s">
        <v>177</v>
      </c>
      <c r="F161" s="251" t="s">
        <v>178</v>
      </c>
      <c r="G161" s="252" t="s">
        <v>167</v>
      </c>
      <c r="H161" s="253">
        <v>31</v>
      </c>
      <c r="I161" s="254">
        <v>262</v>
      </c>
      <c r="J161" s="254">
        <f>ROUND(I161*H161,2)</f>
        <v>8122</v>
      </c>
      <c r="K161" s="251" t="s">
        <v>123</v>
      </c>
      <c r="L161" s="255"/>
      <c r="M161" s="256" t="s">
        <v>1</v>
      </c>
      <c r="N161" s="257" t="s">
        <v>40</v>
      </c>
      <c r="O161" s="215">
        <v>0</v>
      </c>
      <c r="P161" s="215">
        <f>O161*H161</f>
        <v>0</v>
      </c>
      <c r="Q161" s="215">
        <v>1</v>
      </c>
      <c r="R161" s="215">
        <f>Q161*H161</f>
        <v>31</v>
      </c>
      <c r="S161" s="215">
        <v>0</v>
      </c>
      <c r="T161" s="21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17" t="s">
        <v>163</v>
      </c>
      <c r="AT161" s="217" t="s">
        <v>164</v>
      </c>
      <c r="AU161" s="217" t="s">
        <v>85</v>
      </c>
      <c r="AY161" s="18" t="s">
        <v>117</v>
      </c>
      <c r="BE161" s="218">
        <f>IF(N161="základní",J161,0)</f>
        <v>8122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8" t="s">
        <v>83</v>
      </c>
      <c r="BK161" s="218">
        <f>ROUND(I161*H161,2)</f>
        <v>8122</v>
      </c>
      <c r="BL161" s="18" t="s">
        <v>124</v>
      </c>
      <c r="BM161" s="217" t="s">
        <v>179</v>
      </c>
    </row>
    <row r="162" s="13" customFormat="1">
      <c r="A162" s="13"/>
      <c r="B162" s="219"/>
      <c r="C162" s="220"/>
      <c r="D162" s="221" t="s">
        <v>126</v>
      </c>
      <c r="E162" s="222" t="s">
        <v>1</v>
      </c>
      <c r="F162" s="223" t="s">
        <v>159</v>
      </c>
      <c r="G162" s="220"/>
      <c r="H162" s="222" t="s">
        <v>1</v>
      </c>
      <c r="I162" s="220"/>
      <c r="J162" s="220"/>
      <c r="K162" s="220"/>
      <c r="L162" s="224"/>
      <c r="M162" s="225"/>
      <c r="N162" s="226"/>
      <c r="O162" s="226"/>
      <c r="P162" s="226"/>
      <c r="Q162" s="226"/>
      <c r="R162" s="226"/>
      <c r="S162" s="226"/>
      <c r="T162" s="22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8" t="s">
        <v>126</v>
      </c>
      <c r="AU162" s="228" t="s">
        <v>85</v>
      </c>
      <c r="AV162" s="13" t="s">
        <v>83</v>
      </c>
      <c r="AW162" s="13" t="s">
        <v>32</v>
      </c>
      <c r="AX162" s="13" t="s">
        <v>75</v>
      </c>
      <c r="AY162" s="228" t="s">
        <v>117</v>
      </c>
    </row>
    <row r="163" s="14" customFormat="1">
      <c r="A163" s="14"/>
      <c r="B163" s="229"/>
      <c r="C163" s="230"/>
      <c r="D163" s="221" t="s">
        <v>126</v>
      </c>
      <c r="E163" s="231" t="s">
        <v>1</v>
      </c>
      <c r="F163" s="232" t="s">
        <v>180</v>
      </c>
      <c r="G163" s="230"/>
      <c r="H163" s="233">
        <v>31</v>
      </c>
      <c r="I163" s="230"/>
      <c r="J163" s="230"/>
      <c r="K163" s="230"/>
      <c r="L163" s="234"/>
      <c r="M163" s="235"/>
      <c r="N163" s="236"/>
      <c r="O163" s="236"/>
      <c r="P163" s="236"/>
      <c r="Q163" s="236"/>
      <c r="R163" s="236"/>
      <c r="S163" s="236"/>
      <c r="T163" s="23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38" t="s">
        <v>126</v>
      </c>
      <c r="AU163" s="238" t="s">
        <v>85</v>
      </c>
      <c r="AV163" s="14" t="s">
        <v>85</v>
      </c>
      <c r="AW163" s="14" t="s">
        <v>32</v>
      </c>
      <c r="AX163" s="14" t="s">
        <v>75</v>
      </c>
      <c r="AY163" s="238" t="s">
        <v>117</v>
      </c>
    </row>
    <row r="164" s="15" customFormat="1">
      <c r="A164" s="15"/>
      <c r="B164" s="239"/>
      <c r="C164" s="240"/>
      <c r="D164" s="221" t="s">
        <v>126</v>
      </c>
      <c r="E164" s="241" t="s">
        <v>1</v>
      </c>
      <c r="F164" s="242" t="s">
        <v>129</v>
      </c>
      <c r="G164" s="240"/>
      <c r="H164" s="243">
        <v>31</v>
      </c>
      <c r="I164" s="240"/>
      <c r="J164" s="240"/>
      <c r="K164" s="240"/>
      <c r="L164" s="244"/>
      <c r="M164" s="245"/>
      <c r="N164" s="246"/>
      <c r="O164" s="246"/>
      <c r="P164" s="246"/>
      <c r="Q164" s="246"/>
      <c r="R164" s="246"/>
      <c r="S164" s="246"/>
      <c r="T164" s="24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48" t="s">
        <v>126</v>
      </c>
      <c r="AU164" s="248" t="s">
        <v>85</v>
      </c>
      <c r="AV164" s="15" t="s">
        <v>124</v>
      </c>
      <c r="AW164" s="15" t="s">
        <v>32</v>
      </c>
      <c r="AX164" s="15" t="s">
        <v>83</v>
      </c>
      <c r="AY164" s="248" t="s">
        <v>117</v>
      </c>
    </row>
    <row r="165" s="2" customFormat="1" ht="21.75" customHeight="1">
      <c r="A165" s="33"/>
      <c r="B165" s="34"/>
      <c r="C165" s="207" t="s">
        <v>181</v>
      </c>
      <c r="D165" s="207" t="s">
        <v>119</v>
      </c>
      <c r="E165" s="208" t="s">
        <v>182</v>
      </c>
      <c r="F165" s="209" t="s">
        <v>183</v>
      </c>
      <c r="G165" s="210" t="s">
        <v>122</v>
      </c>
      <c r="H165" s="211">
        <v>13.557</v>
      </c>
      <c r="I165" s="212">
        <v>188</v>
      </c>
      <c r="J165" s="212">
        <f>ROUND(I165*H165,2)</f>
        <v>2548.7199999999998</v>
      </c>
      <c r="K165" s="209" t="s">
        <v>123</v>
      </c>
      <c r="L165" s="39"/>
      <c r="M165" s="213" t="s">
        <v>1</v>
      </c>
      <c r="N165" s="214" t="s">
        <v>40</v>
      </c>
      <c r="O165" s="215">
        <v>0.435</v>
      </c>
      <c r="P165" s="215">
        <f>O165*H165</f>
        <v>5.8972949999999997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217" t="s">
        <v>124</v>
      </c>
      <c r="AT165" s="217" t="s">
        <v>119</v>
      </c>
      <c r="AU165" s="217" t="s">
        <v>85</v>
      </c>
      <c r="AY165" s="18" t="s">
        <v>117</v>
      </c>
      <c r="BE165" s="218">
        <f>IF(N165="základní",J165,0)</f>
        <v>2548.7199999999998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8" t="s">
        <v>83</v>
      </c>
      <c r="BK165" s="218">
        <f>ROUND(I165*H165,2)</f>
        <v>2548.7199999999998</v>
      </c>
      <c r="BL165" s="18" t="s">
        <v>124</v>
      </c>
      <c r="BM165" s="217" t="s">
        <v>184</v>
      </c>
    </row>
    <row r="166" s="13" customFormat="1">
      <c r="A166" s="13"/>
      <c r="B166" s="219"/>
      <c r="C166" s="220"/>
      <c r="D166" s="221" t="s">
        <v>126</v>
      </c>
      <c r="E166" s="222" t="s">
        <v>1</v>
      </c>
      <c r="F166" s="223" t="s">
        <v>185</v>
      </c>
      <c r="G166" s="220"/>
      <c r="H166" s="222" t="s">
        <v>1</v>
      </c>
      <c r="I166" s="220"/>
      <c r="J166" s="220"/>
      <c r="K166" s="220"/>
      <c r="L166" s="224"/>
      <c r="M166" s="225"/>
      <c r="N166" s="226"/>
      <c r="O166" s="226"/>
      <c r="P166" s="226"/>
      <c r="Q166" s="226"/>
      <c r="R166" s="226"/>
      <c r="S166" s="226"/>
      <c r="T166" s="22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8" t="s">
        <v>126</v>
      </c>
      <c r="AU166" s="228" t="s">
        <v>85</v>
      </c>
      <c r="AV166" s="13" t="s">
        <v>83</v>
      </c>
      <c r="AW166" s="13" t="s">
        <v>32</v>
      </c>
      <c r="AX166" s="13" t="s">
        <v>75</v>
      </c>
      <c r="AY166" s="228" t="s">
        <v>117</v>
      </c>
    </row>
    <row r="167" s="14" customFormat="1">
      <c r="A167" s="14"/>
      <c r="B167" s="229"/>
      <c r="C167" s="230"/>
      <c r="D167" s="221" t="s">
        <v>126</v>
      </c>
      <c r="E167" s="231" t="s">
        <v>1</v>
      </c>
      <c r="F167" s="232" t="s">
        <v>186</v>
      </c>
      <c r="G167" s="230"/>
      <c r="H167" s="233">
        <v>14.175000000000001</v>
      </c>
      <c r="I167" s="230"/>
      <c r="J167" s="230"/>
      <c r="K167" s="230"/>
      <c r="L167" s="234"/>
      <c r="M167" s="235"/>
      <c r="N167" s="236"/>
      <c r="O167" s="236"/>
      <c r="P167" s="236"/>
      <c r="Q167" s="236"/>
      <c r="R167" s="236"/>
      <c r="S167" s="236"/>
      <c r="T167" s="23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38" t="s">
        <v>126</v>
      </c>
      <c r="AU167" s="238" t="s">
        <v>85</v>
      </c>
      <c r="AV167" s="14" t="s">
        <v>85</v>
      </c>
      <c r="AW167" s="14" t="s">
        <v>32</v>
      </c>
      <c r="AX167" s="14" t="s">
        <v>75</v>
      </c>
      <c r="AY167" s="238" t="s">
        <v>117</v>
      </c>
    </row>
    <row r="168" s="14" customFormat="1">
      <c r="A168" s="14"/>
      <c r="B168" s="229"/>
      <c r="C168" s="230"/>
      <c r="D168" s="221" t="s">
        <v>126</v>
      </c>
      <c r="E168" s="231" t="s">
        <v>1</v>
      </c>
      <c r="F168" s="232" t="s">
        <v>187</v>
      </c>
      <c r="G168" s="230"/>
      <c r="H168" s="233">
        <v>-0.61799999999999999</v>
      </c>
      <c r="I168" s="230"/>
      <c r="J168" s="230"/>
      <c r="K168" s="230"/>
      <c r="L168" s="234"/>
      <c r="M168" s="235"/>
      <c r="N168" s="236"/>
      <c r="O168" s="236"/>
      <c r="P168" s="236"/>
      <c r="Q168" s="236"/>
      <c r="R168" s="236"/>
      <c r="S168" s="236"/>
      <c r="T168" s="23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38" t="s">
        <v>126</v>
      </c>
      <c r="AU168" s="238" t="s">
        <v>85</v>
      </c>
      <c r="AV168" s="14" t="s">
        <v>85</v>
      </c>
      <c r="AW168" s="14" t="s">
        <v>32</v>
      </c>
      <c r="AX168" s="14" t="s">
        <v>75</v>
      </c>
      <c r="AY168" s="238" t="s">
        <v>117</v>
      </c>
    </row>
    <row r="169" s="15" customFormat="1">
      <c r="A169" s="15"/>
      <c r="B169" s="239"/>
      <c r="C169" s="240"/>
      <c r="D169" s="221" t="s">
        <v>126</v>
      </c>
      <c r="E169" s="241" t="s">
        <v>1</v>
      </c>
      <c r="F169" s="242" t="s">
        <v>129</v>
      </c>
      <c r="G169" s="240"/>
      <c r="H169" s="243">
        <v>13.557</v>
      </c>
      <c r="I169" s="240"/>
      <c r="J169" s="240"/>
      <c r="K169" s="240"/>
      <c r="L169" s="244"/>
      <c r="M169" s="245"/>
      <c r="N169" s="246"/>
      <c r="O169" s="246"/>
      <c r="P169" s="246"/>
      <c r="Q169" s="246"/>
      <c r="R169" s="246"/>
      <c r="S169" s="246"/>
      <c r="T169" s="24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48" t="s">
        <v>126</v>
      </c>
      <c r="AU169" s="248" t="s">
        <v>85</v>
      </c>
      <c r="AV169" s="15" t="s">
        <v>124</v>
      </c>
      <c r="AW169" s="15" t="s">
        <v>32</v>
      </c>
      <c r="AX169" s="15" t="s">
        <v>83</v>
      </c>
      <c r="AY169" s="248" t="s">
        <v>117</v>
      </c>
    </row>
    <row r="170" s="2" customFormat="1" ht="16.5" customHeight="1">
      <c r="A170" s="33"/>
      <c r="B170" s="34"/>
      <c r="C170" s="249" t="s">
        <v>188</v>
      </c>
      <c r="D170" s="249" t="s">
        <v>164</v>
      </c>
      <c r="E170" s="250" t="s">
        <v>165</v>
      </c>
      <c r="F170" s="251" t="s">
        <v>166</v>
      </c>
      <c r="G170" s="252" t="s">
        <v>167</v>
      </c>
      <c r="H170" s="253">
        <v>24.402999999999999</v>
      </c>
      <c r="I170" s="254">
        <v>374</v>
      </c>
      <c r="J170" s="254">
        <f>ROUND(I170*H170,2)</f>
        <v>9126.7199999999993</v>
      </c>
      <c r="K170" s="251" t="s">
        <v>123</v>
      </c>
      <c r="L170" s="255"/>
      <c r="M170" s="256" t="s">
        <v>1</v>
      </c>
      <c r="N170" s="257" t="s">
        <v>40</v>
      </c>
      <c r="O170" s="215">
        <v>0</v>
      </c>
      <c r="P170" s="215">
        <f>O170*H170</f>
        <v>0</v>
      </c>
      <c r="Q170" s="215">
        <v>1</v>
      </c>
      <c r="R170" s="215">
        <f>Q170*H170</f>
        <v>24.402999999999999</v>
      </c>
      <c r="S170" s="215">
        <v>0</v>
      </c>
      <c r="T170" s="21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17" t="s">
        <v>163</v>
      </c>
      <c r="AT170" s="217" t="s">
        <v>164</v>
      </c>
      <c r="AU170" s="217" t="s">
        <v>85</v>
      </c>
      <c r="AY170" s="18" t="s">
        <v>117</v>
      </c>
      <c r="BE170" s="218">
        <f>IF(N170="základní",J170,0)</f>
        <v>9126.7199999999993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83</v>
      </c>
      <c r="BK170" s="218">
        <f>ROUND(I170*H170,2)</f>
        <v>9126.7199999999993</v>
      </c>
      <c r="BL170" s="18" t="s">
        <v>124</v>
      </c>
      <c r="BM170" s="217" t="s">
        <v>189</v>
      </c>
    </row>
    <row r="171" s="14" customFormat="1">
      <c r="A171" s="14"/>
      <c r="B171" s="229"/>
      <c r="C171" s="230"/>
      <c r="D171" s="221" t="s">
        <v>126</v>
      </c>
      <c r="E171" s="230"/>
      <c r="F171" s="232" t="s">
        <v>190</v>
      </c>
      <c r="G171" s="230"/>
      <c r="H171" s="233">
        <v>24.402999999999999</v>
      </c>
      <c r="I171" s="230"/>
      <c r="J171" s="230"/>
      <c r="K171" s="230"/>
      <c r="L171" s="234"/>
      <c r="M171" s="235"/>
      <c r="N171" s="236"/>
      <c r="O171" s="236"/>
      <c r="P171" s="236"/>
      <c r="Q171" s="236"/>
      <c r="R171" s="236"/>
      <c r="S171" s="236"/>
      <c r="T171" s="23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38" t="s">
        <v>126</v>
      </c>
      <c r="AU171" s="238" t="s">
        <v>85</v>
      </c>
      <c r="AV171" s="14" t="s">
        <v>85</v>
      </c>
      <c r="AW171" s="14" t="s">
        <v>4</v>
      </c>
      <c r="AX171" s="14" t="s">
        <v>83</v>
      </c>
      <c r="AY171" s="238" t="s">
        <v>117</v>
      </c>
    </row>
    <row r="172" s="12" customFormat="1" ht="22.8" customHeight="1">
      <c r="A172" s="12"/>
      <c r="B172" s="192"/>
      <c r="C172" s="193"/>
      <c r="D172" s="194" t="s">
        <v>74</v>
      </c>
      <c r="E172" s="205" t="s">
        <v>85</v>
      </c>
      <c r="F172" s="205" t="s">
        <v>191</v>
      </c>
      <c r="G172" s="193"/>
      <c r="H172" s="193"/>
      <c r="I172" s="193"/>
      <c r="J172" s="206">
        <f>BK172</f>
        <v>23844.240000000002</v>
      </c>
      <c r="K172" s="193"/>
      <c r="L172" s="197"/>
      <c r="M172" s="198"/>
      <c r="N172" s="199"/>
      <c r="O172" s="199"/>
      <c r="P172" s="200">
        <f>SUM(P173:P204)</f>
        <v>15.049999999999999</v>
      </c>
      <c r="Q172" s="199"/>
      <c r="R172" s="200">
        <f>SUM(R173:R204)</f>
        <v>-8.4698639399999998</v>
      </c>
      <c r="S172" s="199"/>
      <c r="T172" s="201">
        <f>SUM(T173:T204)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83</v>
      </c>
      <c r="AT172" s="203" t="s">
        <v>74</v>
      </c>
      <c r="AU172" s="203" t="s">
        <v>83</v>
      </c>
      <c r="AY172" s="202" t="s">
        <v>117</v>
      </c>
      <c r="BK172" s="204">
        <f>SUM(BK173:BK204)</f>
        <v>23844.240000000002</v>
      </c>
    </row>
    <row r="173" s="2" customFormat="1" ht="16.5" customHeight="1">
      <c r="A173" s="33"/>
      <c r="B173" s="34"/>
      <c r="C173" s="207" t="s">
        <v>192</v>
      </c>
      <c r="D173" s="207" t="s">
        <v>119</v>
      </c>
      <c r="E173" s="208" t="s">
        <v>193</v>
      </c>
      <c r="F173" s="209" t="s">
        <v>194</v>
      </c>
      <c r="G173" s="210" t="s">
        <v>122</v>
      </c>
      <c r="H173" s="211">
        <v>-9.4600000000000009</v>
      </c>
      <c r="I173" s="212">
        <v>300</v>
      </c>
      <c r="J173" s="212">
        <f>ROUND(I173*H173,2)</f>
        <v>-2838</v>
      </c>
      <c r="K173" s="209" t="s">
        <v>1</v>
      </c>
      <c r="L173" s="39"/>
      <c r="M173" s="213" t="s">
        <v>1</v>
      </c>
      <c r="N173" s="214" t="s">
        <v>40</v>
      </c>
      <c r="O173" s="215">
        <v>0</v>
      </c>
      <c r="P173" s="215">
        <f>O173*H173</f>
        <v>0</v>
      </c>
      <c r="Q173" s="215">
        <v>2.2563399999999998</v>
      </c>
      <c r="R173" s="215">
        <f>Q173*H173</f>
        <v>-21.3449764</v>
      </c>
      <c r="S173" s="215">
        <v>0</v>
      </c>
      <c r="T173" s="21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217" t="s">
        <v>124</v>
      </c>
      <c r="AT173" s="217" t="s">
        <v>119</v>
      </c>
      <c r="AU173" s="217" t="s">
        <v>85</v>
      </c>
      <c r="AY173" s="18" t="s">
        <v>117</v>
      </c>
      <c r="BE173" s="218">
        <f>IF(N173="základní",J173,0)</f>
        <v>-2838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83</v>
      </c>
      <c r="BK173" s="218">
        <f>ROUND(I173*H173,2)</f>
        <v>-2838</v>
      </c>
      <c r="BL173" s="18" t="s">
        <v>124</v>
      </c>
      <c r="BM173" s="217" t="s">
        <v>195</v>
      </c>
    </row>
    <row r="174" s="2" customFormat="1" ht="21.75" customHeight="1">
      <c r="A174" s="33"/>
      <c r="B174" s="34"/>
      <c r="C174" s="207" t="s">
        <v>196</v>
      </c>
      <c r="D174" s="207" t="s">
        <v>119</v>
      </c>
      <c r="E174" s="208" t="s">
        <v>197</v>
      </c>
      <c r="F174" s="209" t="s">
        <v>198</v>
      </c>
      <c r="G174" s="210" t="s">
        <v>199</v>
      </c>
      <c r="H174" s="211">
        <v>35</v>
      </c>
      <c r="I174" s="212">
        <v>160</v>
      </c>
      <c r="J174" s="212">
        <f>ROUND(I174*H174,2)</f>
        <v>5600</v>
      </c>
      <c r="K174" s="209" t="s">
        <v>1</v>
      </c>
      <c r="L174" s="39"/>
      <c r="M174" s="213" t="s">
        <v>1</v>
      </c>
      <c r="N174" s="214" t="s">
        <v>40</v>
      </c>
      <c r="O174" s="215">
        <v>0.42999999999999999</v>
      </c>
      <c r="P174" s="215">
        <f>O174*H174</f>
        <v>15.049999999999999</v>
      </c>
      <c r="Q174" s="215">
        <v>0.28736</v>
      </c>
      <c r="R174" s="215">
        <f>Q174*H174</f>
        <v>10.057600000000001</v>
      </c>
      <c r="S174" s="215">
        <v>0</v>
      </c>
      <c r="T174" s="21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217" t="s">
        <v>124</v>
      </c>
      <c r="AT174" s="217" t="s">
        <v>119</v>
      </c>
      <c r="AU174" s="217" t="s">
        <v>85</v>
      </c>
      <c r="AY174" s="18" t="s">
        <v>117</v>
      </c>
      <c r="BE174" s="218">
        <f>IF(N174="základní",J174,0)</f>
        <v>5600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8" t="s">
        <v>83</v>
      </c>
      <c r="BK174" s="218">
        <f>ROUND(I174*H174,2)</f>
        <v>5600</v>
      </c>
      <c r="BL174" s="18" t="s">
        <v>124</v>
      </c>
      <c r="BM174" s="217" t="s">
        <v>200</v>
      </c>
    </row>
    <row r="175" s="2" customFormat="1" ht="21.75" customHeight="1">
      <c r="A175" s="33"/>
      <c r="B175" s="34"/>
      <c r="C175" s="207" t="s">
        <v>201</v>
      </c>
      <c r="D175" s="207" t="s">
        <v>119</v>
      </c>
      <c r="E175" s="208" t="s">
        <v>202</v>
      </c>
      <c r="F175" s="209" t="s">
        <v>203</v>
      </c>
      <c r="G175" s="210" t="s">
        <v>199</v>
      </c>
      <c r="H175" s="211">
        <v>-203</v>
      </c>
      <c r="I175" s="212">
        <v>83.5</v>
      </c>
      <c r="J175" s="212">
        <f>ROUND(I175*H175,2)</f>
        <v>-16950.5</v>
      </c>
      <c r="K175" s="209" t="s">
        <v>1</v>
      </c>
      <c r="L175" s="39"/>
      <c r="M175" s="213" t="s">
        <v>1</v>
      </c>
      <c r="N175" s="214" t="s">
        <v>40</v>
      </c>
      <c r="O175" s="215">
        <v>0</v>
      </c>
      <c r="P175" s="215">
        <f>O175*H175</f>
        <v>0</v>
      </c>
      <c r="Q175" s="215">
        <v>0.00033</v>
      </c>
      <c r="R175" s="215">
        <f>Q175*H175</f>
        <v>-0.066989999999999994</v>
      </c>
      <c r="S175" s="215">
        <v>0</v>
      </c>
      <c r="T175" s="21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217" t="s">
        <v>124</v>
      </c>
      <c r="AT175" s="217" t="s">
        <v>119</v>
      </c>
      <c r="AU175" s="217" t="s">
        <v>85</v>
      </c>
      <c r="AY175" s="18" t="s">
        <v>117</v>
      </c>
      <c r="BE175" s="218">
        <f>IF(N175="základní",J175,0)</f>
        <v>-16950.5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83</v>
      </c>
      <c r="BK175" s="218">
        <f>ROUND(I175*H175,2)</f>
        <v>-16950.5</v>
      </c>
      <c r="BL175" s="18" t="s">
        <v>124</v>
      </c>
      <c r="BM175" s="217" t="s">
        <v>204</v>
      </c>
    </row>
    <row r="176" s="2" customFormat="1" ht="21.75" customHeight="1">
      <c r="A176" s="33"/>
      <c r="B176" s="34"/>
      <c r="C176" s="207" t="s">
        <v>8</v>
      </c>
      <c r="D176" s="207" t="s">
        <v>119</v>
      </c>
      <c r="E176" s="208" t="s">
        <v>205</v>
      </c>
      <c r="F176" s="209" t="s">
        <v>203</v>
      </c>
      <c r="G176" s="210" t="s">
        <v>199</v>
      </c>
      <c r="H176" s="211">
        <v>203</v>
      </c>
      <c r="I176" s="212">
        <v>133.5</v>
      </c>
      <c r="J176" s="212">
        <f>ROUND(I176*H176,2)</f>
        <v>27100.5</v>
      </c>
      <c r="K176" s="209" t="s">
        <v>1</v>
      </c>
      <c r="L176" s="39"/>
      <c r="M176" s="213" t="s">
        <v>1</v>
      </c>
      <c r="N176" s="214" t="s">
        <v>40</v>
      </c>
      <c r="O176" s="215">
        <v>0</v>
      </c>
      <c r="P176" s="215">
        <f>O176*H176</f>
        <v>0</v>
      </c>
      <c r="Q176" s="215">
        <v>0.00033</v>
      </c>
      <c r="R176" s="215">
        <f>Q176*H176</f>
        <v>0.066989999999999994</v>
      </c>
      <c r="S176" s="215">
        <v>0</v>
      </c>
      <c r="T176" s="21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217" t="s">
        <v>124</v>
      </c>
      <c r="AT176" s="217" t="s">
        <v>119</v>
      </c>
      <c r="AU176" s="217" t="s">
        <v>85</v>
      </c>
      <c r="AY176" s="18" t="s">
        <v>117</v>
      </c>
      <c r="BE176" s="218">
        <f>IF(N176="základní",J176,0)</f>
        <v>27100.5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8" t="s">
        <v>83</v>
      </c>
      <c r="BK176" s="218">
        <f>ROUND(I176*H176,2)</f>
        <v>27100.5</v>
      </c>
      <c r="BL176" s="18" t="s">
        <v>124</v>
      </c>
      <c r="BM176" s="217" t="s">
        <v>206</v>
      </c>
    </row>
    <row r="177" s="2" customFormat="1" ht="21.75" customHeight="1">
      <c r="A177" s="33"/>
      <c r="B177" s="34"/>
      <c r="C177" s="207" t="s">
        <v>207</v>
      </c>
      <c r="D177" s="207" t="s">
        <v>119</v>
      </c>
      <c r="E177" s="208" t="s">
        <v>208</v>
      </c>
      <c r="F177" s="209" t="s">
        <v>209</v>
      </c>
      <c r="G177" s="210" t="s">
        <v>199</v>
      </c>
      <c r="H177" s="211">
        <v>-33</v>
      </c>
      <c r="I177" s="212">
        <v>83.5</v>
      </c>
      <c r="J177" s="212">
        <f>ROUND(I177*H177,2)</f>
        <v>-2755.5</v>
      </c>
      <c r="K177" s="209" t="s">
        <v>1</v>
      </c>
      <c r="L177" s="39"/>
      <c r="M177" s="213" t="s">
        <v>1</v>
      </c>
      <c r="N177" s="214" t="s">
        <v>40</v>
      </c>
      <c r="O177" s="215">
        <v>0</v>
      </c>
      <c r="P177" s="215">
        <f>O177*H177</f>
        <v>0</v>
      </c>
      <c r="Q177" s="215">
        <v>0.00048999999999999998</v>
      </c>
      <c r="R177" s="215">
        <f>Q177*H177</f>
        <v>-0.01617</v>
      </c>
      <c r="S177" s="215">
        <v>0</v>
      </c>
      <c r="T177" s="21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217" t="s">
        <v>124</v>
      </c>
      <c r="AT177" s="217" t="s">
        <v>119</v>
      </c>
      <c r="AU177" s="217" t="s">
        <v>85</v>
      </c>
      <c r="AY177" s="18" t="s">
        <v>117</v>
      </c>
      <c r="BE177" s="218">
        <f>IF(N177="základní",J177,0)</f>
        <v>-2755.5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83</v>
      </c>
      <c r="BK177" s="218">
        <f>ROUND(I177*H177,2)</f>
        <v>-2755.5</v>
      </c>
      <c r="BL177" s="18" t="s">
        <v>124</v>
      </c>
      <c r="BM177" s="217" t="s">
        <v>210</v>
      </c>
    </row>
    <row r="178" s="2" customFormat="1" ht="21.75" customHeight="1">
      <c r="A178" s="33"/>
      <c r="B178" s="34"/>
      <c r="C178" s="207" t="s">
        <v>211</v>
      </c>
      <c r="D178" s="207" t="s">
        <v>119</v>
      </c>
      <c r="E178" s="208" t="s">
        <v>212</v>
      </c>
      <c r="F178" s="209" t="s">
        <v>209</v>
      </c>
      <c r="G178" s="210" t="s">
        <v>199</v>
      </c>
      <c r="H178" s="211">
        <v>33</v>
      </c>
      <c r="I178" s="212">
        <v>133.5</v>
      </c>
      <c r="J178" s="212">
        <f>ROUND(I178*H178,2)</f>
        <v>4405.5</v>
      </c>
      <c r="K178" s="209" t="s">
        <v>1</v>
      </c>
      <c r="L178" s="39"/>
      <c r="M178" s="213" t="s">
        <v>1</v>
      </c>
      <c r="N178" s="214" t="s">
        <v>40</v>
      </c>
      <c r="O178" s="215">
        <v>0</v>
      </c>
      <c r="P178" s="215">
        <f>O178*H178</f>
        <v>0</v>
      </c>
      <c r="Q178" s="215">
        <v>0.00048999999999999998</v>
      </c>
      <c r="R178" s="215">
        <f>Q178*H178</f>
        <v>0.01617</v>
      </c>
      <c r="S178" s="215">
        <v>0</v>
      </c>
      <c r="T178" s="21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17" t="s">
        <v>124</v>
      </c>
      <c r="AT178" s="217" t="s">
        <v>119</v>
      </c>
      <c r="AU178" s="217" t="s">
        <v>85</v>
      </c>
      <c r="AY178" s="18" t="s">
        <v>117</v>
      </c>
      <c r="BE178" s="218">
        <f>IF(N178="základní",J178,0)</f>
        <v>4405.5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83</v>
      </c>
      <c r="BK178" s="218">
        <f>ROUND(I178*H178,2)</f>
        <v>4405.5</v>
      </c>
      <c r="BL178" s="18" t="s">
        <v>124</v>
      </c>
      <c r="BM178" s="217" t="s">
        <v>213</v>
      </c>
    </row>
    <row r="179" s="2" customFormat="1" ht="33" customHeight="1">
      <c r="A179" s="33"/>
      <c r="B179" s="34"/>
      <c r="C179" s="207" t="s">
        <v>214</v>
      </c>
      <c r="D179" s="207" t="s">
        <v>119</v>
      </c>
      <c r="E179" s="208" t="s">
        <v>215</v>
      </c>
      <c r="F179" s="209" t="s">
        <v>216</v>
      </c>
      <c r="G179" s="210" t="s">
        <v>217</v>
      </c>
      <c r="H179" s="211">
        <v>1</v>
      </c>
      <c r="I179" s="212">
        <v>600</v>
      </c>
      <c r="J179" s="212">
        <f>ROUND(I179*H179,2)</f>
        <v>600</v>
      </c>
      <c r="K179" s="209" t="s">
        <v>1</v>
      </c>
      <c r="L179" s="39"/>
      <c r="M179" s="213" t="s">
        <v>1</v>
      </c>
      <c r="N179" s="214" t="s">
        <v>40</v>
      </c>
      <c r="O179" s="215">
        <v>0</v>
      </c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217" t="s">
        <v>124</v>
      </c>
      <c r="AT179" s="217" t="s">
        <v>119</v>
      </c>
      <c r="AU179" s="217" t="s">
        <v>85</v>
      </c>
      <c r="AY179" s="18" t="s">
        <v>117</v>
      </c>
      <c r="BE179" s="218">
        <f>IF(N179="základní",J179,0)</f>
        <v>600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83</v>
      </c>
      <c r="BK179" s="218">
        <f>ROUND(I179*H179,2)</f>
        <v>600</v>
      </c>
      <c r="BL179" s="18" t="s">
        <v>124</v>
      </c>
      <c r="BM179" s="217" t="s">
        <v>218</v>
      </c>
    </row>
    <row r="180" s="2" customFormat="1" ht="16.5" customHeight="1">
      <c r="A180" s="33"/>
      <c r="B180" s="34"/>
      <c r="C180" s="207" t="s">
        <v>219</v>
      </c>
      <c r="D180" s="207" t="s">
        <v>119</v>
      </c>
      <c r="E180" s="208" t="s">
        <v>220</v>
      </c>
      <c r="F180" s="209" t="s">
        <v>221</v>
      </c>
      <c r="G180" s="210" t="s">
        <v>122</v>
      </c>
      <c r="H180" s="211">
        <v>1.1339999999999999</v>
      </c>
      <c r="I180" s="212">
        <v>3200</v>
      </c>
      <c r="J180" s="212">
        <f>ROUND(I180*H180,2)</f>
        <v>3628.8000000000002</v>
      </c>
      <c r="K180" s="209" t="s">
        <v>1</v>
      </c>
      <c r="L180" s="39"/>
      <c r="M180" s="213" t="s">
        <v>1</v>
      </c>
      <c r="N180" s="214" t="s">
        <v>40</v>
      </c>
      <c r="O180" s="215">
        <v>0</v>
      </c>
      <c r="P180" s="215">
        <f>O180*H180</f>
        <v>0</v>
      </c>
      <c r="Q180" s="215">
        <v>2.45329</v>
      </c>
      <c r="R180" s="215">
        <f>Q180*H180</f>
        <v>2.7820308599999999</v>
      </c>
      <c r="S180" s="215">
        <v>0</v>
      </c>
      <c r="T180" s="21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217" t="s">
        <v>124</v>
      </c>
      <c r="AT180" s="217" t="s">
        <v>119</v>
      </c>
      <c r="AU180" s="217" t="s">
        <v>85</v>
      </c>
      <c r="AY180" s="18" t="s">
        <v>117</v>
      </c>
      <c r="BE180" s="218">
        <f>IF(N180="základní",J180,0)</f>
        <v>3628.8000000000002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83</v>
      </c>
      <c r="BK180" s="218">
        <f>ROUND(I180*H180,2)</f>
        <v>3628.8000000000002</v>
      </c>
      <c r="BL180" s="18" t="s">
        <v>124</v>
      </c>
      <c r="BM180" s="217" t="s">
        <v>222</v>
      </c>
    </row>
    <row r="181" s="13" customFormat="1">
      <c r="A181" s="13"/>
      <c r="B181" s="219"/>
      <c r="C181" s="220"/>
      <c r="D181" s="221" t="s">
        <v>126</v>
      </c>
      <c r="E181" s="222" t="s">
        <v>1</v>
      </c>
      <c r="F181" s="223" t="s">
        <v>223</v>
      </c>
      <c r="G181" s="220"/>
      <c r="H181" s="222" t="s">
        <v>1</v>
      </c>
      <c r="I181" s="220"/>
      <c r="J181" s="220"/>
      <c r="K181" s="220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126</v>
      </c>
      <c r="AU181" s="228" t="s">
        <v>85</v>
      </c>
      <c r="AV181" s="13" t="s">
        <v>83</v>
      </c>
      <c r="AW181" s="13" t="s">
        <v>32</v>
      </c>
      <c r="AX181" s="13" t="s">
        <v>75</v>
      </c>
      <c r="AY181" s="228" t="s">
        <v>117</v>
      </c>
    </row>
    <row r="182" s="14" customFormat="1">
      <c r="A182" s="14"/>
      <c r="B182" s="229"/>
      <c r="C182" s="230"/>
      <c r="D182" s="221" t="s">
        <v>126</v>
      </c>
      <c r="E182" s="231" t="s">
        <v>1</v>
      </c>
      <c r="F182" s="232" t="s">
        <v>224</v>
      </c>
      <c r="G182" s="230"/>
      <c r="H182" s="233">
        <v>-16.391999999999999</v>
      </c>
      <c r="I182" s="230"/>
      <c r="J182" s="230"/>
      <c r="K182" s="230"/>
      <c r="L182" s="234"/>
      <c r="M182" s="235"/>
      <c r="N182" s="236"/>
      <c r="O182" s="236"/>
      <c r="P182" s="236"/>
      <c r="Q182" s="236"/>
      <c r="R182" s="236"/>
      <c r="S182" s="236"/>
      <c r="T182" s="23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8" t="s">
        <v>126</v>
      </c>
      <c r="AU182" s="238" t="s">
        <v>85</v>
      </c>
      <c r="AV182" s="14" t="s">
        <v>85</v>
      </c>
      <c r="AW182" s="14" t="s">
        <v>32</v>
      </c>
      <c r="AX182" s="14" t="s">
        <v>75</v>
      </c>
      <c r="AY182" s="238" t="s">
        <v>117</v>
      </c>
    </row>
    <row r="183" s="16" customFormat="1">
      <c r="A183" s="16"/>
      <c r="B183" s="258"/>
      <c r="C183" s="259"/>
      <c r="D183" s="221" t="s">
        <v>126</v>
      </c>
      <c r="E183" s="260" t="s">
        <v>1</v>
      </c>
      <c r="F183" s="261" t="s">
        <v>225</v>
      </c>
      <c r="G183" s="259"/>
      <c r="H183" s="262">
        <v>-16.391999999999999</v>
      </c>
      <c r="I183" s="259"/>
      <c r="J183" s="259"/>
      <c r="K183" s="259"/>
      <c r="L183" s="263"/>
      <c r="M183" s="264"/>
      <c r="N183" s="265"/>
      <c r="O183" s="265"/>
      <c r="P183" s="265"/>
      <c r="Q183" s="265"/>
      <c r="R183" s="265"/>
      <c r="S183" s="265"/>
      <c r="T183" s="26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7" t="s">
        <v>126</v>
      </c>
      <c r="AU183" s="267" t="s">
        <v>85</v>
      </c>
      <c r="AV183" s="16" t="s">
        <v>133</v>
      </c>
      <c r="AW183" s="16" t="s">
        <v>32</v>
      </c>
      <c r="AX183" s="16" t="s">
        <v>75</v>
      </c>
      <c r="AY183" s="267" t="s">
        <v>117</v>
      </c>
    </row>
    <row r="184" s="13" customFormat="1">
      <c r="A184" s="13"/>
      <c r="B184" s="219"/>
      <c r="C184" s="220"/>
      <c r="D184" s="221" t="s">
        <v>126</v>
      </c>
      <c r="E184" s="222" t="s">
        <v>1</v>
      </c>
      <c r="F184" s="223" t="s">
        <v>226</v>
      </c>
      <c r="G184" s="220"/>
      <c r="H184" s="222" t="s">
        <v>1</v>
      </c>
      <c r="I184" s="220"/>
      <c r="J184" s="220"/>
      <c r="K184" s="220"/>
      <c r="L184" s="224"/>
      <c r="M184" s="225"/>
      <c r="N184" s="226"/>
      <c r="O184" s="226"/>
      <c r="P184" s="226"/>
      <c r="Q184" s="226"/>
      <c r="R184" s="226"/>
      <c r="S184" s="226"/>
      <c r="T184" s="22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8" t="s">
        <v>126</v>
      </c>
      <c r="AU184" s="228" t="s">
        <v>85</v>
      </c>
      <c r="AV184" s="13" t="s">
        <v>83</v>
      </c>
      <c r="AW184" s="13" t="s">
        <v>32</v>
      </c>
      <c r="AX184" s="13" t="s">
        <v>75</v>
      </c>
      <c r="AY184" s="228" t="s">
        <v>117</v>
      </c>
    </row>
    <row r="185" s="14" customFormat="1">
      <c r="A185" s="14"/>
      <c r="B185" s="229"/>
      <c r="C185" s="230"/>
      <c r="D185" s="221" t="s">
        <v>126</v>
      </c>
      <c r="E185" s="231" t="s">
        <v>1</v>
      </c>
      <c r="F185" s="232" t="s">
        <v>227</v>
      </c>
      <c r="G185" s="230"/>
      <c r="H185" s="233">
        <v>12.42</v>
      </c>
      <c r="I185" s="230"/>
      <c r="J185" s="230"/>
      <c r="K185" s="230"/>
      <c r="L185" s="234"/>
      <c r="M185" s="235"/>
      <c r="N185" s="236"/>
      <c r="O185" s="236"/>
      <c r="P185" s="236"/>
      <c r="Q185" s="236"/>
      <c r="R185" s="236"/>
      <c r="S185" s="236"/>
      <c r="T185" s="23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38" t="s">
        <v>126</v>
      </c>
      <c r="AU185" s="238" t="s">
        <v>85</v>
      </c>
      <c r="AV185" s="14" t="s">
        <v>85</v>
      </c>
      <c r="AW185" s="14" t="s">
        <v>32</v>
      </c>
      <c r="AX185" s="14" t="s">
        <v>75</v>
      </c>
      <c r="AY185" s="238" t="s">
        <v>117</v>
      </c>
    </row>
    <row r="186" s="14" customFormat="1">
      <c r="A186" s="14"/>
      <c r="B186" s="229"/>
      <c r="C186" s="230"/>
      <c r="D186" s="221" t="s">
        <v>126</v>
      </c>
      <c r="E186" s="231" t="s">
        <v>1</v>
      </c>
      <c r="F186" s="232" t="s">
        <v>228</v>
      </c>
      <c r="G186" s="230"/>
      <c r="H186" s="233">
        <v>4.1070000000000002</v>
      </c>
      <c r="I186" s="230"/>
      <c r="J186" s="230"/>
      <c r="K186" s="230"/>
      <c r="L186" s="234"/>
      <c r="M186" s="235"/>
      <c r="N186" s="236"/>
      <c r="O186" s="236"/>
      <c r="P186" s="236"/>
      <c r="Q186" s="236"/>
      <c r="R186" s="236"/>
      <c r="S186" s="236"/>
      <c r="T186" s="23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38" t="s">
        <v>126</v>
      </c>
      <c r="AU186" s="238" t="s">
        <v>85</v>
      </c>
      <c r="AV186" s="14" t="s">
        <v>85</v>
      </c>
      <c r="AW186" s="14" t="s">
        <v>32</v>
      </c>
      <c r="AX186" s="14" t="s">
        <v>75</v>
      </c>
      <c r="AY186" s="238" t="s">
        <v>117</v>
      </c>
    </row>
    <row r="187" s="14" customFormat="1">
      <c r="A187" s="14"/>
      <c r="B187" s="229"/>
      <c r="C187" s="230"/>
      <c r="D187" s="221" t="s">
        <v>126</v>
      </c>
      <c r="E187" s="231" t="s">
        <v>1</v>
      </c>
      <c r="F187" s="232" t="s">
        <v>229</v>
      </c>
      <c r="G187" s="230"/>
      <c r="H187" s="233">
        <v>0.14099999999999999</v>
      </c>
      <c r="I187" s="230"/>
      <c r="J187" s="230"/>
      <c r="K187" s="230"/>
      <c r="L187" s="234"/>
      <c r="M187" s="235"/>
      <c r="N187" s="236"/>
      <c r="O187" s="236"/>
      <c r="P187" s="236"/>
      <c r="Q187" s="236"/>
      <c r="R187" s="236"/>
      <c r="S187" s="236"/>
      <c r="T187" s="23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8" t="s">
        <v>126</v>
      </c>
      <c r="AU187" s="238" t="s">
        <v>85</v>
      </c>
      <c r="AV187" s="14" t="s">
        <v>85</v>
      </c>
      <c r="AW187" s="14" t="s">
        <v>32</v>
      </c>
      <c r="AX187" s="14" t="s">
        <v>75</v>
      </c>
      <c r="AY187" s="238" t="s">
        <v>117</v>
      </c>
    </row>
    <row r="188" s="14" customFormat="1">
      <c r="A188" s="14"/>
      <c r="B188" s="229"/>
      <c r="C188" s="230"/>
      <c r="D188" s="221" t="s">
        <v>126</v>
      </c>
      <c r="E188" s="231" t="s">
        <v>1</v>
      </c>
      <c r="F188" s="232" t="s">
        <v>230</v>
      </c>
      <c r="G188" s="230"/>
      <c r="H188" s="233">
        <v>0.46100000000000002</v>
      </c>
      <c r="I188" s="230"/>
      <c r="J188" s="230"/>
      <c r="K188" s="230"/>
      <c r="L188" s="234"/>
      <c r="M188" s="235"/>
      <c r="N188" s="236"/>
      <c r="O188" s="236"/>
      <c r="P188" s="236"/>
      <c r="Q188" s="236"/>
      <c r="R188" s="236"/>
      <c r="S188" s="236"/>
      <c r="T188" s="23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8" t="s">
        <v>126</v>
      </c>
      <c r="AU188" s="238" t="s">
        <v>85</v>
      </c>
      <c r="AV188" s="14" t="s">
        <v>85</v>
      </c>
      <c r="AW188" s="14" t="s">
        <v>32</v>
      </c>
      <c r="AX188" s="14" t="s">
        <v>75</v>
      </c>
      <c r="AY188" s="238" t="s">
        <v>117</v>
      </c>
    </row>
    <row r="189" s="14" customFormat="1">
      <c r="A189" s="14"/>
      <c r="B189" s="229"/>
      <c r="C189" s="230"/>
      <c r="D189" s="221" t="s">
        <v>126</v>
      </c>
      <c r="E189" s="231" t="s">
        <v>1</v>
      </c>
      <c r="F189" s="232" t="s">
        <v>231</v>
      </c>
      <c r="G189" s="230"/>
      <c r="H189" s="233">
        <v>0.39700000000000002</v>
      </c>
      <c r="I189" s="230"/>
      <c r="J189" s="230"/>
      <c r="K189" s="230"/>
      <c r="L189" s="234"/>
      <c r="M189" s="235"/>
      <c r="N189" s="236"/>
      <c r="O189" s="236"/>
      <c r="P189" s="236"/>
      <c r="Q189" s="236"/>
      <c r="R189" s="236"/>
      <c r="S189" s="236"/>
      <c r="T189" s="23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38" t="s">
        <v>126</v>
      </c>
      <c r="AU189" s="238" t="s">
        <v>85</v>
      </c>
      <c r="AV189" s="14" t="s">
        <v>85</v>
      </c>
      <c r="AW189" s="14" t="s">
        <v>32</v>
      </c>
      <c r="AX189" s="14" t="s">
        <v>75</v>
      </c>
      <c r="AY189" s="238" t="s">
        <v>117</v>
      </c>
    </row>
    <row r="190" s="16" customFormat="1">
      <c r="A190" s="16"/>
      <c r="B190" s="258"/>
      <c r="C190" s="259"/>
      <c r="D190" s="221" t="s">
        <v>126</v>
      </c>
      <c r="E190" s="260" t="s">
        <v>1</v>
      </c>
      <c r="F190" s="261" t="s">
        <v>225</v>
      </c>
      <c r="G190" s="259"/>
      <c r="H190" s="262">
        <v>17.526</v>
      </c>
      <c r="I190" s="259"/>
      <c r="J190" s="259"/>
      <c r="K190" s="259"/>
      <c r="L190" s="263"/>
      <c r="M190" s="264"/>
      <c r="N190" s="265"/>
      <c r="O190" s="265"/>
      <c r="P190" s="265"/>
      <c r="Q190" s="265"/>
      <c r="R190" s="265"/>
      <c r="S190" s="265"/>
      <c r="T190" s="26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67" t="s">
        <v>126</v>
      </c>
      <c r="AU190" s="267" t="s">
        <v>85</v>
      </c>
      <c r="AV190" s="16" t="s">
        <v>133</v>
      </c>
      <c r="AW190" s="16" t="s">
        <v>32</v>
      </c>
      <c r="AX190" s="16" t="s">
        <v>75</v>
      </c>
      <c r="AY190" s="267" t="s">
        <v>117</v>
      </c>
    </row>
    <row r="191" s="15" customFormat="1">
      <c r="A191" s="15"/>
      <c r="B191" s="239"/>
      <c r="C191" s="240"/>
      <c r="D191" s="221" t="s">
        <v>126</v>
      </c>
      <c r="E191" s="241" t="s">
        <v>1</v>
      </c>
      <c r="F191" s="242" t="s">
        <v>129</v>
      </c>
      <c r="G191" s="240"/>
      <c r="H191" s="243">
        <v>1.1339999999999999</v>
      </c>
      <c r="I191" s="240"/>
      <c r="J191" s="240"/>
      <c r="K191" s="240"/>
      <c r="L191" s="244"/>
      <c r="M191" s="245"/>
      <c r="N191" s="246"/>
      <c r="O191" s="246"/>
      <c r="P191" s="246"/>
      <c r="Q191" s="246"/>
      <c r="R191" s="246"/>
      <c r="S191" s="246"/>
      <c r="T191" s="24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48" t="s">
        <v>126</v>
      </c>
      <c r="AU191" s="248" t="s">
        <v>85</v>
      </c>
      <c r="AV191" s="15" t="s">
        <v>124</v>
      </c>
      <c r="AW191" s="15" t="s">
        <v>32</v>
      </c>
      <c r="AX191" s="15" t="s">
        <v>83</v>
      </c>
      <c r="AY191" s="248" t="s">
        <v>117</v>
      </c>
    </row>
    <row r="192" s="2" customFormat="1" ht="16.5" customHeight="1">
      <c r="A192" s="33"/>
      <c r="B192" s="34"/>
      <c r="C192" s="207" t="s">
        <v>7</v>
      </c>
      <c r="D192" s="207" t="s">
        <v>119</v>
      </c>
      <c r="E192" s="208" t="s">
        <v>232</v>
      </c>
      <c r="F192" s="209" t="s">
        <v>233</v>
      </c>
      <c r="G192" s="210" t="s">
        <v>234</v>
      </c>
      <c r="H192" s="211">
        <v>13.44</v>
      </c>
      <c r="I192" s="212">
        <v>312</v>
      </c>
      <c r="J192" s="212">
        <f>ROUND(I192*H192,2)</f>
        <v>4193.2799999999997</v>
      </c>
      <c r="K192" s="209" t="s">
        <v>1</v>
      </c>
      <c r="L192" s="39"/>
      <c r="M192" s="213" t="s">
        <v>1</v>
      </c>
      <c r="N192" s="214" t="s">
        <v>40</v>
      </c>
      <c r="O192" s="215">
        <v>0</v>
      </c>
      <c r="P192" s="215">
        <f>O192*H192</f>
        <v>0</v>
      </c>
      <c r="Q192" s="215">
        <v>0.00264</v>
      </c>
      <c r="R192" s="215">
        <f>Q192*H192</f>
        <v>0.035481599999999995</v>
      </c>
      <c r="S192" s="215">
        <v>0</v>
      </c>
      <c r="T192" s="21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217" t="s">
        <v>124</v>
      </c>
      <c r="AT192" s="217" t="s">
        <v>119</v>
      </c>
      <c r="AU192" s="217" t="s">
        <v>85</v>
      </c>
      <c r="AY192" s="18" t="s">
        <v>117</v>
      </c>
      <c r="BE192" s="218">
        <f>IF(N192="základní",J192,0)</f>
        <v>4193.2799999999997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83</v>
      </c>
      <c r="BK192" s="218">
        <f>ROUND(I192*H192,2)</f>
        <v>4193.2799999999997</v>
      </c>
      <c r="BL192" s="18" t="s">
        <v>124</v>
      </c>
      <c r="BM192" s="217" t="s">
        <v>235</v>
      </c>
    </row>
    <row r="193" s="13" customFormat="1">
      <c r="A193" s="13"/>
      <c r="B193" s="219"/>
      <c r="C193" s="220"/>
      <c r="D193" s="221" t="s">
        <v>126</v>
      </c>
      <c r="E193" s="222" t="s">
        <v>1</v>
      </c>
      <c r="F193" s="223" t="s">
        <v>223</v>
      </c>
      <c r="G193" s="220"/>
      <c r="H193" s="222" t="s">
        <v>1</v>
      </c>
      <c r="I193" s="220"/>
      <c r="J193" s="220"/>
      <c r="K193" s="220"/>
      <c r="L193" s="224"/>
      <c r="M193" s="225"/>
      <c r="N193" s="226"/>
      <c r="O193" s="226"/>
      <c r="P193" s="226"/>
      <c r="Q193" s="226"/>
      <c r="R193" s="226"/>
      <c r="S193" s="226"/>
      <c r="T193" s="22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8" t="s">
        <v>126</v>
      </c>
      <c r="AU193" s="228" t="s">
        <v>85</v>
      </c>
      <c r="AV193" s="13" t="s">
        <v>83</v>
      </c>
      <c r="AW193" s="13" t="s">
        <v>32</v>
      </c>
      <c r="AX193" s="13" t="s">
        <v>75</v>
      </c>
      <c r="AY193" s="228" t="s">
        <v>117</v>
      </c>
    </row>
    <row r="194" s="14" customFormat="1">
      <c r="A194" s="14"/>
      <c r="B194" s="229"/>
      <c r="C194" s="230"/>
      <c r="D194" s="221" t="s">
        <v>126</v>
      </c>
      <c r="E194" s="231" t="s">
        <v>1</v>
      </c>
      <c r="F194" s="232" t="s">
        <v>236</v>
      </c>
      <c r="G194" s="230"/>
      <c r="H194" s="233">
        <v>-41.439999999999998</v>
      </c>
      <c r="I194" s="230"/>
      <c r="J194" s="230"/>
      <c r="K194" s="230"/>
      <c r="L194" s="234"/>
      <c r="M194" s="235"/>
      <c r="N194" s="236"/>
      <c r="O194" s="236"/>
      <c r="P194" s="236"/>
      <c r="Q194" s="236"/>
      <c r="R194" s="236"/>
      <c r="S194" s="236"/>
      <c r="T194" s="23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8" t="s">
        <v>126</v>
      </c>
      <c r="AU194" s="238" t="s">
        <v>85</v>
      </c>
      <c r="AV194" s="14" t="s">
        <v>85</v>
      </c>
      <c r="AW194" s="14" t="s">
        <v>32</v>
      </c>
      <c r="AX194" s="14" t="s">
        <v>75</v>
      </c>
      <c r="AY194" s="238" t="s">
        <v>117</v>
      </c>
    </row>
    <row r="195" s="16" customFormat="1">
      <c r="A195" s="16"/>
      <c r="B195" s="258"/>
      <c r="C195" s="259"/>
      <c r="D195" s="221" t="s">
        <v>126</v>
      </c>
      <c r="E195" s="260" t="s">
        <v>1</v>
      </c>
      <c r="F195" s="261" t="s">
        <v>225</v>
      </c>
      <c r="G195" s="259"/>
      <c r="H195" s="262">
        <v>-41.439999999999998</v>
      </c>
      <c r="I195" s="259"/>
      <c r="J195" s="259"/>
      <c r="K195" s="259"/>
      <c r="L195" s="263"/>
      <c r="M195" s="264"/>
      <c r="N195" s="265"/>
      <c r="O195" s="265"/>
      <c r="P195" s="265"/>
      <c r="Q195" s="265"/>
      <c r="R195" s="265"/>
      <c r="S195" s="265"/>
      <c r="T195" s="26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67" t="s">
        <v>126</v>
      </c>
      <c r="AU195" s="267" t="s">
        <v>85</v>
      </c>
      <c r="AV195" s="16" t="s">
        <v>133</v>
      </c>
      <c r="AW195" s="16" t="s">
        <v>32</v>
      </c>
      <c r="AX195" s="16" t="s">
        <v>75</v>
      </c>
      <c r="AY195" s="267" t="s">
        <v>117</v>
      </c>
    </row>
    <row r="196" s="13" customFormat="1">
      <c r="A196" s="13"/>
      <c r="B196" s="219"/>
      <c r="C196" s="220"/>
      <c r="D196" s="221" t="s">
        <v>126</v>
      </c>
      <c r="E196" s="222" t="s">
        <v>1</v>
      </c>
      <c r="F196" s="223" t="s">
        <v>237</v>
      </c>
      <c r="G196" s="220"/>
      <c r="H196" s="222" t="s">
        <v>1</v>
      </c>
      <c r="I196" s="220"/>
      <c r="J196" s="220"/>
      <c r="K196" s="220"/>
      <c r="L196" s="224"/>
      <c r="M196" s="225"/>
      <c r="N196" s="226"/>
      <c r="O196" s="226"/>
      <c r="P196" s="226"/>
      <c r="Q196" s="226"/>
      <c r="R196" s="226"/>
      <c r="S196" s="226"/>
      <c r="T196" s="22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8" t="s">
        <v>126</v>
      </c>
      <c r="AU196" s="228" t="s">
        <v>85</v>
      </c>
      <c r="AV196" s="13" t="s">
        <v>83</v>
      </c>
      <c r="AW196" s="13" t="s">
        <v>32</v>
      </c>
      <c r="AX196" s="13" t="s">
        <v>75</v>
      </c>
      <c r="AY196" s="228" t="s">
        <v>117</v>
      </c>
    </row>
    <row r="197" s="14" customFormat="1">
      <c r="A197" s="14"/>
      <c r="B197" s="229"/>
      <c r="C197" s="230"/>
      <c r="D197" s="221" t="s">
        <v>126</v>
      </c>
      <c r="E197" s="231" t="s">
        <v>1</v>
      </c>
      <c r="F197" s="232" t="s">
        <v>238</v>
      </c>
      <c r="G197" s="230"/>
      <c r="H197" s="233">
        <v>32</v>
      </c>
      <c r="I197" s="230"/>
      <c r="J197" s="230"/>
      <c r="K197" s="230"/>
      <c r="L197" s="234"/>
      <c r="M197" s="235"/>
      <c r="N197" s="236"/>
      <c r="O197" s="236"/>
      <c r="P197" s="236"/>
      <c r="Q197" s="236"/>
      <c r="R197" s="236"/>
      <c r="S197" s="236"/>
      <c r="T197" s="23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38" t="s">
        <v>126</v>
      </c>
      <c r="AU197" s="238" t="s">
        <v>85</v>
      </c>
      <c r="AV197" s="14" t="s">
        <v>85</v>
      </c>
      <c r="AW197" s="14" t="s">
        <v>32</v>
      </c>
      <c r="AX197" s="14" t="s">
        <v>75</v>
      </c>
      <c r="AY197" s="238" t="s">
        <v>117</v>
      </c>
    </row>
    <row r="198" s="14" customFormat="1">
      <c r="A198" s="14"/>
      <c r="B198" s="229"/>
      <c r="C198" s="230"/>
      <c r="D198" s="221" t="s">
        <v>126</v>
      </c>
      <c r="E198" s="231" t="s">
        <v>1</v>
      </c>
      <c r="F198" s="232" t="s">
        <v>239</v>
      </c>
      <c r="G198" s="230"/>
      <c r="H198" s="233">
        <v>18.559999999999999</v>
      </c>
      <c r="I198" s="230"/>
      <c r="J198" s="230"/>
      <c r="K198" s="230"/>
      <c r="L198" s="234"/>
      <c r="M198" s="235"/>
      <c r="N198" s="236"/>
      <c r="O198" s="236"/>
      <c r="P198" s="236"/>
      <c r="Q198" s="236"/>
      <c r="R198" s="236"/>
      <c r="S198" s="236"/>
      <c r="T198" s="23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8" t="s">
        <v>126</v>
      </c>
      <c r="AU198" s="238" t="s">
        <v>85</v>
      </c>
      <c r="AV198" s="14" t="s">
        <v>85</v>
      </c>
      <c r="AW198" s="14" t="s">
        <v>32</v>
      </c>
      <c r="AX198" s="14" t="s">
        <v>75</v>
      </c>
      <c r="AY198" s="238" t="s">
        <v>117</v>
      </c>
    </row>
    <row r="199" s="14" customFormat="1">
      <c r="A199" s="14"/>
      <c r="B199" s="229"/>
      <c r="C199" s="230"/>
      <c r="D199" s="221" t="s">
        <v>126</v>
      </c>
      <c r="E199" s="231" t="s">
        <v>1</v>
      </c>
      <c r="F199" s="232" t="s">
        <v>240</v>
      </c>
      <c r="G199" s="230"/>
      <c r="H199" s="233">
        <v>0.64000000000000001</v>
      </c>
      <c r="I199" s="230"/>
      <c r="J199" s="230"/>
      <c r="K199" s="230"/>
      <c r="L199" s="234"/>
      <c r="M199" s="235"/>
      <c r="N199" s="236"/>
      <c r="O199" s="236"/>
      <c r="P199" s="236"/>
      <c r="Q199" s="236"/>
      <c r="R199" s="236"/>
      <c r="S199" s="236"/>
      <c r="T199" s="23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8" t="s">
        <v>126</v>
      </c>
      <c r="AU199" s="238" t="s">
        <v>85</v>
      </c>
      <c r="AV199" s="14" t="s">
        <v>85</v>
      </c>
      <c r="AW199" s="14" t="s">
        <v>32</v>
      </c>
      <c r="AX199" s="14" t="s">
        <v>75</v>
      </c>
      <c r="AY199" s="238" t="s">
        <v>117</v>
      </c>
    </row>
    <row r="200" s="14" customFormat="1">
      <c r="A200" s="14"/>
      <c r="B200" s="229"/>
      <c r="C200" s="230"/>
      <c r="D200" s="221" t="s">
        <v>126</v>
      </c>
      <c r="E200" s="231" t="s">
        <v>1</v>
      </c>
      <c r="F200" s="232" t="s">
        <v>241</v>
      </c>
      <c r="G200" s="230"/>
      <c r="H200" s="233">
        <v>1.44</v>
      </c>
      <c r="I200" s="230"/>
      <c r="J200" s="230"/>
      <c r="K200" s="230"/>
      <c r="L200" s="234"/>
      <c r="M200" s="235"/>
      <c r="N200" s="236"/>
      <c r="O200" s="236"/>
      <c r="P200" s="236"/>
      <c r="Q200" s="236"/>
      <c r="R200" s="236"/>
      <c r="S200" s="236"/>
      <c r="T200" s="23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38" t="s">
        <v>126</v>
      </c>
      <c r="AU200" s="238" t="s">
        <v>85</v>
      </c>
      <c r="AV200" s="14" t="s">
        <v>85</v>
      </c>
      <c r="AW200" s="14" t="s">
        <v>32</v>
      </c>
      <c r="AX200" s="14" t="s">
        <v>75</v>
      </c>
      <c r="AY200" s="238" t="s">
        <v>117</v>
      </c>
    </row>
    <row r="201" s="14" customFormat="1">
      <c r="A201" s="14"/>
      <c r="B201" s="229"/>
      <c r="C201" s="230"/>
      <c r="D201" s="221" t="s">
        <v>126</v>
      </c>
      <c r="E201" s="231" t="s">
        <v>1</v>
      </c>
      <c r="F201" s="232" t="s">
        <v>242</v>
      </c>
      <c r="G201" s="230"/>
      <c r="H201" s="233">
        <v>2.2400000000000002</v>
      </c>
      <c r="I201" s="230"/>
      <c r="J201" s="230"/>
      <c r="K201" s="230"/>
      <c r="L201" s="234"/>
      <c r="M201" s="235"/>
      <c r="N201" s="236"/>
      <c r="O201" s="236"/>
      <c r="P201" s="236"/>
      <c r="Q201" s="236"/>
      <c r="R201" s="236"/>
      <c r="S201" s="236"/>
      <c r="T201" s="23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8" t="s">
        <v>126</v>
      </c>
      <c r="AU201" s="238" t="s">
        <v>85</v>
      </c>
      <c r="AV201" s="14" t="s">
        <v>85</v>
      </c>
      <c r="AW201" s="14" t="s">
        <v>32</v>
      </c>
      <c r="AX201" s="14" t="s">
        <v>75</v>
      </c>
      <c r="AY201" s="238" t="s">
        <v>117</v>
      </c>
    </row>
    <row r="202" s="16" customFormat="1">
      <c r="A202" s="16"/>
      <c r="B202" s="258"/>
      <c r="C202" s="259"/>
      <c r="D202" s="221" t="s">
        <v>126</v>
      </c>
      <c r="E202" s="260" t="s">
        <v>1</v>
      </c>
      <c r="F202" s="261" t="s">
        <v>225</v>
      </c>
      <c r="G202" s="259"/>
      <c r="H202" s="262">
        <v>54.880000000000003</v>
      </c>
      <c r="I202" s="259"/>
      <c r="J202" s="259"/>
      <c r="K202" s="259"/>
      <c r="L202" s="263"/>
      <c r="M202" s="264"/>
      <c r="N202" s="265"/>
      <c r="O202" s="265"/>
      <c r="P202" s="265"/>
      <c r="Q202" s="265"/>
      <c r="R202" s="265"/>
      <c r="S202" s="265"/>
      <c r="T202" s="26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67" t="s">
        <v>126</v>
      </c>
      <c r="AU202" s="267" t="s">
        <v>85</v>
      </c>
      <c r="AV202" s="16" t="s">
        <v>133</v>
      </c>
      <c r="AW202" s="16" t="s">
        <v>32</v>
      </c>
      <c r="AX202" s="16" t="s">
        <v>75</v>
      </c>
      <c r="AY202" s="267" t="s">
        <v>117</v>
      </c>
    </row>
    <row r="203" s="15" customFormat="1">
      <c r="A203" s="15"/>
      <c r="B203" s="239"/>
      <c r="C203" s="240"/>
      <c r="D203" s="221" t="s">
        <v>126</v>
      </c>
      <c r="E203" s="241" t="s">
        <v>1</v>
      </c>
      <c r="F203" s="242" t="s">
        <v>129</v>
      </c>
      <c r="G203" s="240"/>
      <c r="H203" s="243">
        <v>13.44</v>
      </c>
      <c r="I203" s="240"/>
      <c r="J203" s="240"/>
      <c r="K203" s="240"/>
      <c r="L203" s="244"/>
      <c r="M203" s="245"/>
      <c r="N203" s="246"/>
      <c r="O203" s="246"/>
      <c r="P203" s="246"/>
      <c r="Q203" s="246"/>
      <c r="R203" s="246"/>
      <c r="S203" s="246"/>
      <c r="T203" s="24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48" t="s">
        <v>126</v>
      </c>
      <c r="AU203" s="248" t="s">
        <v>85</v>
      </c>
      <c r="AV203" s="15" t="s">
        <v>124</v>
      </c>
      <c r="AW203" s="15" t="s">
        <v>32</v>
      </c>
      <c r="AX203" s="15" t="s">
        <v>83</v>
      </c>
      <c r="AY203" s="248" t="s">
        <v>117</v>
      </c>
    </row>
    <row r="204" s="2" customFormat="1" ht="16.5" customHeight="1">
      <c r="A204" s="33"/>
      <c r="B204" s="34"/>
      <c r="C204" s="207" t="s">
        <v>243</v>
      </c>
      <c r="D204" s="207" t="s">
        <v>119</v>
      </c>
      <c r="E204" s="208" t="s">
        <v>244</v>
      </c>
      <c r="F204" s="209" t="s">
        <v>245</v>
      </c>
      <c r="G204" s="210" t="s">
        <v>234</v>
      </c>
      <c r="H204" s="211">
        <v>13.44</v>
      </c>
      <c r="I204" s="212">
        <v>64</v>
      </c>
      <c r="J204" s="212">
        <f>ROUND(I204*H204,2)</f>
        <v>860.15999999999997</v>
      </c>
      <c r="K204" s="209" t="s">
        <v>1</v>
      </c>
      <c r="L204" s="39"/>
      <c r="M204" s="213" t="s">
        <v>1</v>
      </c>
      <c r="N204" s="214" t="s">
        <v>40</v>
      </c>
      <c r="O204" s="215">
        <v>0</v>
      </c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217" t="s">
        <v>124</v>
      </c>
      <c r="AT204" s="217" t="s">
        <v>119</v>
      </c>
      <c r="AU204" s="217" t="s">
        <v>85</v>
      </c>
      <c r="AY204" s="18" t="s">
        <v>117</v>
      </c>
      <c r="BE204" s="218">
        <f>IF(N204="základní",J204,0)</f>
        <v>860.15999999999997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83</v>
      </c>
      <c r="BK204" s="218">
        <f>ROUND(I204*H204,2)</f>
        <v>860.15999999999997</v>
      </c>
      <c r="BL204" s="18" t="s">
        <v>124</v>
      </c>
      <c r="BM204" s="217" t="s">
        <v>246</v>
      </c>
    </row>
    <row r="205" s="12" customFormat="1" ht="22.8" customHeight="1">
      <c r="A205" s="12"/>
      <c r="B205" s="192"/>
      <c r="C205" s="193"/>
      <c r="D205" s="194" t="s">
        <v>74</v>
      </c>
      <c r="E205" s="205" t="s">
        <v>133</v>
      </c>
      <c r="F205" s="205" t="s">
        <v>247</v>
      </c>
      <c r="G205" s="193"/>
      <c r="H205" s="193"/>
      <c r="I205" s="193"/>
      <c r="J205" s="206">
        <f>BK205</f>
        <v>8694</v>
      </c>
      <c r="K205" s="193"/>
      <c r="L205" s="197"/>
      <c r="M205" s="198"/>
      <c r="N205" s="199"/>
      <c r="O205" s="199"/>
      <c r="P205" s="200">
        <f>SUM(P206:P212)</f>
        <v>0</v>
      </c>
      <c r="Q205" s="199"/>
      <c r="R205" s="200">
        <f>SUM(R206:R212)</f>
        <v>0.04088</v>
      </c>
      <c r="S205" s="199"/>
      <c r="T205" s="201">
        <f>SUM(T206:T212)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83</v>
      </c>
      <c r="AT205" s="203" t="s">
        <v>74</v>
      </c>
      <c r="AU205" s="203" t="s">
        <v>83</v>
      </c>
      <c r="AY205" s="202" t="s">
        <v>117</v>
      </c>
      <c r="BK205" s="204">
        <f>SUM(BK206:BK212)</f>
        <v>8694</v>
      </c>
    </row>
    <row r="206" s="2" customFormat="1" ht="21.75" customHeight="1">
      <c r="A206" s="33"/>
      <c r="B206" s="34"/>
      <c r="C206" s="207" t="s">
        <v>248</v>
      </c>
      <c r="D206" s="207" t="s">
        <v>119</v>
      </c>
      <c r="E206" s="208" t="s">
        <v>249</v>
      </c>
      <c r="F206" s="209" t="s">
        <v>250</v>
      </c>
      <c r="G206" s="210" t="s">
        <v>251</v>
      </c>
      <c r="H206" s="211">
        <v>4</v>
      </c>
      <c r="I206" s="212">
        <v>621</v>
      </c>
      <c r="J206" s="212">
        <f>ROUND(I206*H206,2)</f>
        <v>2484</v>
      </c>
      <c r="K206" s="209" t="s">
        <v>1</v>
      </c>
      <c r="L206" s="39"/>
      <c r="M206" s="213" t="s">
        <v>1</v>
      </c>
      <c r="N206" s="214" t="s">
        <v>40</v>
      </c>
      <c r="O206" s="215">
        <v>0</v>
      </c>
      <c r="P206" s="215">
        <f>O206*H206</f>
        <v>0</v>
      </c>
      <c r="Q206" s="215">
        <v>0.0070200000000000002</v>
      </c>
      <c r="R206" s="215">
        <f>Q206*H206</f>
        <v>0.028080000000000001</v>
      </c>
      <c r="S206" s="215">
        <v>0</v>
      </c>
      <c r="T206" s="21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217" t="s">
        <v>124</v>
      </c>
      <c r="AT206" s="217" t="s">
        <v>119</v>
      </c>
      <c r="AU206" s="217" t="s">
        <v>85</v>
      </c>
      <c r="AY206" s="18" t="s">
        <v>117</v>
      </c>
      <c r="BE206" s="218">
        <f>IF(N206="základní",J206,0)</f>
        <v>2484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8" t="s">
        <v>83</v>
      </c>
      <c r="BK206" s="218">
        <f>ROUND(I206*H206,2)</f>
        <v>2484</v>
      </c>
      <c r="BL206" s="18" t="s">
        <v>124</v>
      </c>
      <c r="BM206" s="217" t="s">
        <v>252</v>
      </c>
    </row>
    <row r="207" s="13" customFormat="1">
      <c r="A207" s="13"/>
      <c r="B207" s="219"/>
      <c r="C207" s="220"/>
      <c r="D207" s="221" t="s">
        <v>126</v>
      </c>
      <c r="E207" s="222" t="s">
        <v>1</v>
      </c>
      <c r="F207" s="223" t="s">
        <v>253</v>
      </c>
      <c r="G207" s="220"/>
      <c r="H207" s="222" t="s">
        <v>1</v>
      </c>
      <c r="I207" s="220"/>
      <c r="J207" s="220"/>
      <c r="K207" s="220"/>
      <c r="L207" s="224"/>
      <c r="M207" s="225"/>
      <c r="N207" s="226"/>
      <c r="O207" s="226"/>
      <c r="P207" s="226"/>
      <c r="Q207" s="226"/>
      <c r="R207" s="226"/>
      <c r="S207" s="226"/>
      <c r="T207" s="22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8" t="s">
        <v>126</v>
      </c>
      <c r="AU207" s="228" t="s">
        <v>85</v>
      </c>
      <c r="AV207" s="13" t="s">
        <v>83</v>
      </c>
      <c r="AW207" s="13" t="s">
        <v>32</v>
      </c>
      <c r="AX207" s="13" t="s">
        <v>75</v>
      </c>
      <c r="AY207" s="228" t="s">
        <v>117</v>
      </c>
    </row>
    <row r="208" s="14" customFormat="1">
      <c r="A208" s="14"/>
      <c r="B208" s="229"/>
      <c r="C208" s="230"/>
      <c r="D208" s="221" t="s">
        <v>126</v>
      </c>
      <c r="E208" s="231" t="s">
        <v>1</v>
      </c>
      <c r="F208" s="232" t="s">
        <v>254</v>
      </c>
      <c r="G208" s="230"/>
      <c r="H208" s="233">
        <v>-37</v>
      </c>
      <c r="I208" s="230"/>
      <c r="J208" s="230"/>
      <c r="K208" s="230"/>
      <c r="L208" s="234"/>
      <c r="M208" s="235"/>
      <c r="N208" s="236"/>
      <c r="O208" s="236"/>
      <c r="P208" s="236"/>
      <c r="Q208" s="236"/>
      <c r="R208" s="236"/>
      <c r="S208" s="236"/>
      <c r="T208" s="23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8" t="s">
        <v>126</v>
      </c>
      <c r="AU208" s="238" t="s">
        <v>85</v>
      </c>
      <c r="AV208" s="14" t="s">
        <v>85</v>
      </c>
      <c r="AW208" s="14" t="s">
        <v>32</v>
      </c>
      <c r="AX208" s="14" t="s">
        <v>75</v>
      </c>
      <c r="AY208" s="238" t="s">
        <v>117</v>
      </c>
    </row>
    <row r="209" s="13" customFormat="1">
      <c r="A209" s="13"/>
      <c r="B209" s="219"/>
      <c r="C209" s="220"/>
      <c r="D209" s="221" t="s">
        <v>126</v>
      </c>
      <c r="E209" s="222" t="s">
        <v>1</v>
      </c>
      <c r="F209" s="223" t="s">
        <v>255</v>
      </c>
      <c r="G209" s="220"/>
      <c r="H209" s="222" t="s">
        <v>1</v>
      </c>
      <c r="I209" s="220"/>
      <c r="J209" s="220"/>
      <c r="K209" s="220"/>
      <c r="L209" s="224"/>
      <c r="M209" s="225"/>
      <c r="N209" s="226"/>
      <c r="O209" s="226"/>
      <c r="P209" s="226"/>
      <c r="Q209" s="226"/>
      <c r="R209" s="226"/>
      <c r="S209" s="226"/>
      <c r="T209" s="22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8" t="s">
        <v>126</v>
      </c>
      <c r="AU209" s="228" t="s">
        <v>85</v>
      </c>
      <c r="AV209" s="13" t="s">
        <v>83</v>
      </c>
      <c r="AW209" s="13" t="s">
        <v>32</v>
      </c>
      <c r="AX209" s="13" t="s">
        <v>75</v>
      </c>
      <c r="AY209" s="228" t="s">
        <v>117</v>
      </c>
    </row>
    <row r="210" s="14" customFormat="1">
      <c r="A210" s="14"/>
      <c r="B210" s="229"/>
      <c r="C210" s="230"/>
      <c r="D210" s="221" t="s">
        <v>126</v>
      </c>
      <c r="E210" s="231" t="s">
        <v>1</v>
      </c>
      <c r="F210" s="232" t="s">
        <v>256</v>
      </c>
      <c r="G210" s="230"/>
      <c r="H210" s="233">
        <v>41</v>
      </c>
      <c r="I210" s="230"/>
      <c r="J210" s="230"/>
      <c r="K210" s="230"/>
      <c r="L210" s="234"/>
      <c r="M210" s="235"/>
      <c r="N210" s="236"/>
      <c r="O210" s="236"/>
      <c r="P210" s="236"/>
      <c r="Q210" s="236"/>
      <c r="R210" s="236"/>
      <c r="S210" s="236"/>
      <c r="T210" s="23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8" t="s">
        <v>126</v>
      </c>
      <c r="AU210" s="238" t="s">
        <v>85</v>
      </c>
      <c r="AV210" s="14" t="s">
        <v>85</v>
      </c>
      <c r="AW210" s="14" t="s">
        <v>32</v>
      </c>
      <c r="AX210" s="14" t="s">
        <v>75</v>
      </c>
      <c r="AY210" s="238" t="s">
        <v>117</v>
      </c>
    </row>
    <row r="211" s="15" customFormat="1">
      <c r="A211" s="15"/>
      <c r="B211" s="239"/>
      <c r="C211" s="240"/>
      <c r="D211" s="221" t="s">
        <v>126</v>
      </c>
      <c r="E211" s="241" t="s">
        <v>1</v>
      </c>
      <c r="F211" s="242" t="s">
        <v>129</v>
      </c>
      <c r="G211" s="240"/>
      <c r="H211" s="243">
        <v>4</v>
      </c>
      <c r="I211" s="240"/>
      <c r="J211" s="240"/>
      <c r="K211" s="240"/>
      <c r="L211" s="244"/>
      <c r="M211" s="245"/>
      <c r="N211" s="246"/>
      <c r="O211" s="246"/>
      <c r="P211" s="246"/>
      <c r="Q211" s="246"/>
      <c r="R211" s="246"/>
      <c r="S211" s="246"/>
      <c r="T211" s="247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48" t="s">
        <v>126</v>
      </c>
      <c r="AU211" s="248" t="s">
        <v>85</v>
      </c>
      <c r="AV211" s="15" t="s">
        <v>124</v>
      </c>
      <c r="AW211" s="15" t="s">
        <v>32</v>
      </c>
      <c r="AX211" s="15" t="s">
        <v>83</v>
      </c>
      <c r="AY211" s="248" t="s">
        <v>117</v>
      </c>
    </row>
    <row r="212" s="2" customFormat="1" ht="33" customHeight="1">
      <c r="A212" s="33"/>
      <c r="B212" s="34"/>
      <c r="C212" s="249" t="s">
        <v>257</v>
      </c>
      <c r="D212" s="249" t="s">
        <v>164</v>
      </c>
      <c r="E212" s="250" t="s">
        <v>258</v>
      </c>
      <c r="F212" s="251" t="s">
        <v>259</v>
      </c>
      <c r="G212" s="252" t="s">
        <v>251</v>
      </c>
      <c r="H212" s="253">
        <v>4</v>
      </c>
      <c r="I212" s="254">
        <v>1552.5</v>
      </c>
      <c r="J212" s="254">
        <f>ROUND(I212*H212,2)</f>
        <v>6210</v>
      </c>
      <c r="K212" s="251" t="s">
        <v>1</v>
      </c>
      <c r="L212" s="255"/>
      <c r="M212" s="256" t="s">
        <v>1</v>
      </c>
      <c r="N212" s="257" t="s">
        <v>40</v>
      </c>
      <c r="O212" s="215">
        <v>0</v>
      </c>
      <c r="P212" s="215">
        <f>O212*H212</f>
        <v>0</v>
      </c>
      <c r="Q212" s="215">
        <v>0.0032000000000000002</v>
      </c>
      <c r="R212" s="215">
        <f>Q212*H212</f>
        <v>0.012800000000000001</v>
      </c>
      <c r="S212" s="215">
        <v>0</v>
      </c>
      <c r="T212" s="21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217" t="s">
        <v>163</v>
      </c>
      <c r="AT212" s="217" t="s">
        <v>164</v>
      </c>
      <c r="AU212" s="217" t="s">
        <v>85</v>
      </c>
      <c r="AY212" s="18" t="s">
        <v>117</v>
      </c>
      <c r="BE212" s="218">
        <f>IF(N212="základní",J212,0)</f>
        <v>6210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8" t="s">
        <v>83</v>
      </c>
      <c r="BK212" s="218">
        <f>ROUND(I212*H212,2)</f>
        <v>6210</v>
      </c>
      <c r="BL212" s="18" t="s">
        <v>124</v>
      </c>
      <c r="BM212" s="217" t="s">
        <v>260</v>
      </c>
    </row>
    <row r="213" s="12" customFormat="1" ht="22.8" customHeight="1">
      <c r="A213" s="12"/>
      <c r="B213" s="192"/>
      <c r="C213" s="193"/>
      <c r="D213" s="194" t="s">
        <v>74</v>
      </c>
      <c r="E213" s="205" t="s">
        <v>124</v>
      </c>
      <c r="F213" s="205" t="s">
        <v>261</v>
      </c>
      <c r="G213" s="193"/>
      <c r="H213" s="193"/>
      <c r="I213" s="193"/>
      <c r="J213" s="206">
        <f>BK213</f>
        <v>2360</v>
      </c>
      <c r="K213" s="193"/>
      <c r="L213" s="197"/>
      <c r="M213" s="198"/>
      <c r="N213" s="199"/>
      <c r="O213" s="199"/>
      <c r="P213" s="200">
        <f>SUM(P214:P217)</f>
        <v>12.432479999999998</v>
      </c>
      <c r="Q213" s="199"/>
      <c r="R213" s="200">
        <f>SUM(R214:R217)</f>
        <v>17.848868799999998</v>
      </c>
      <c r="S213" s="199"/>
      <c r="T213" s="201">
        <f>SUM(T214:T217)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2" t="s">
        <v>83</v>
      </c>
      <c r="AT213" s="203" t="s">
        <v>74</v>
      </c>
      <c r="AU213" s="203" t="s">
        <v>83</v>
      </c>
      <c r="AY213" s="202" t="s">
        <v>117</v>
      </c>
      <c r="BK213" s="204">
        <f>SUM(BK214:BK217)</f>
        <v>2360</v>
      </c>
    </row>
    <row r="214" s="2" customFormat="1" ht="16.5" customHeight="1">
      <c r="A214" s="33"/>
      <c r="B214" s="34"/>
      <c r="C214" s="207" t="s">
        <v>262</v>
      </c>
      <c r="D214" s="207" t="s">
        <v>119</v>
      </c>
      <c r="E214" s="208" t="s">
        <v>263</v>
      </c>
      <c r="F214" s="209" t="s">
        <v>264</v>
      </c>
      <c r="G214" s="210" t="s">
        <v>122</v>
      </c>
      <c r="H214" s="211">
        <v>9.4399999999999995</v>
      </c>
      <c r="I214" s="212">
        <v>250</v>
      </c>
      <c r="J214" s="212">
        <f>ROUND(I214*H214,2)</f>
        <v>2360</v>
      </c>
      <c r="K214" s="209" t="s">
        <v>123</v>
      </c>
      <c r="L214" s="39"/>
      <c r="M214" s="213" t="s">
        <v>1</v>
      </c>
      <c r="N214" s="214" t="s">
        <v>40</v>
      </c>
      <c r="O214" s="215">
        <v>1.317</v>
      </c>
      <c r="P214" s="215">
        <f>O214*H214</f>
        <v>12.432479999999998</v>
      </c>
      <c r="Q214" s="215">
        <v>1.8907700000000001</v>
      </c>
      <c r="R214" s="215">
        <f>Q214*H214</f>
        <v>17.848868799999998</v>
      </c>
      <c r="S214" s="215">
        <v>0</v>
      </c>
      <c r="T214" s="21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217" t="s">
        <v>124</v>
      </c>
      <c r="AT214" s="217" t="s">
        <v>119</v>
      </c>
      <c r="AU214" s="217" t="s">
        <v>85</v>
      </c>
      <c r="AY214" s="18" t="s">
        <v>117</v>
      </c>
      <c r="BE214" s="218">
        <f>IF(N214="základní",J214,0)</f>
        <v>2360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8" t="s">
        <v>83</v>
      </c>
      <c r="BK214" s="218">
        <f>ROUND(I214*H214,2)</f>
        <v>2360</v>
      </c>
      <c r="BL214" s="18" t="s">
        <v>124</v>
      </c>
      <c r="BM214" s="217" t="s">
        <v>265</v>
      </c>
    </row>
    <row r="215" s="13" customFormat="1">
      <c r="A215" s="13"/>
      <c r="B215" s="219"/>
      <c r="C215" s="220"/>
      <c r="D215" s="221" t="s">
        <v>126</v>
      </c>
      <c r="E215" s="222" t="s">
        <v>1</v>
      </c>
      <c r="F215" s="223" t="s">
        <v>266</v>
      </c>
      <c r="G215" s="220"/>
      <c r="H215" s="222" t="s">
        <v>1</v>
      </c>
      <c r="I215" s="220"/>
      <c r="J215" s="220"/>
      <c r="K215" s="220"/>
      <c r="L215" s="224"/>
      <c r="M215" s="225"/>
      <c r="N215" s="226"/>
      <c r="O215" s="226"/>
      <c r="P215" s="226"/>
      <c r="Q215" s="226"/>
      <c r="R215" s="226"/>
      <c r="S215" s="226"/>
      <c r="T215" s="22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8" t="s">
        <v>126</v>
      </c>
      <c r="AU215" s="228" t="s">
        <v>85</v>
      </c>
      <c r="AV215" s="13" t="s">
        <v>83</v>
      </c>
      <c r="AW215" s="13" t="s">
        <v>32</v>
      </c>
      <c r="AX215" s="13" t="s">
        <v>75</v>
      </c>
      <c r="AY215" s="228" t="s">
        <v>117</v>
      </c>
    </row>
    <row r="216" s="14" customFormat="1">
      <c r="A216" s="14"/>
      <c r="B216" s="229"/>
      <c r="C216" s="230"/>
      <c r="D216" s="221" t="s">
        <v>126</v>
      </c>
      <c r="E216" s="231" t="s">
        <v>1</v>
      </c>
      <c r="F216" s="232" t="s">
        <v>267</v>
      </c>
      <c r="G216" s="230"/>
      <c r="H216" s="233">
        <v>9.4399999999999995</v>
      </c>
      <c r="I216" s="230"/>
      <c r="J216" s="230"/>
      <c r="K216" s="230"/>
      <c r="L216" s="234"/>
      <c r="M216" s="235"/>
      <c r="N216" s="236"/>
      <c r="O216" s="236"/>
      <c r="P216" s="236"/>
      <c r="Q216" s="236"/>
      <c r="R216" s="236"/>
      <c r="S216" s="236"/>
      <c r="T216" s="23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38" t="s">
        <v>126</v>
      </c>
      <c r="AU216" s="238" t="s">
        <v>85</v>
      </c>
      <c r="AV216" s="14" t="s">
        <v>85</v>
      </c>
      <c r="AW216" s="14" t="s">
        <v>32</v>
      </c>
      <c r="AX216" s="14" t="s">
        <v>75</v>
      </c>
      <c r="AY216" s="238" t="s">
        <v>117</v>
      </c>
    </row>
    <row r="217" s="15" customFormat="1">
      <c r="A217" s="15"/>
      <c r="B217" s="239"/>
      <c r="C217" s="240"/>
      <c r="D217" s="221" t="s">
        <v>126</v>
      </c>
      <c r="E217" s="241" t="s">
        <v>1</v>
      </c>
      <c r="F217" s="242" t="s">
        <v>129</v>
      </c>
      <c r="G217" s="240"/>
      <c r="H217" s="243">
        <v>9.4399999999999995</v>
      </c>
      <c r="I217" s="240"/>
      <c r="J217" s="240"/>
      <c r="K217" s="240"/>
      <c r="L217" s="244"/>
      <c r="M217" s="245"/>
      <c r="N217" s="246"/>
      <c r="O217" s="246"/>
      <c r="P217" s="246"/>
      <c r="Q217" s="246"/>
      <c r="R217" s="246"/>
      <c r="S217" s="246"/>
      <c r="T217" s="24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48" t="s">
        <v>126</v>
      </c>
      <c r="AU217" s="248" t="s">
        <v>85</v>
      </c>
      <c r="AV217" s="15" t="s">
        <v>124</v>
      </c>
      <c r="AW217" s="15" t="s">
        <v>32</v>
      </c>
      <c r="AX217" s="15" t="s">
        <v>83</v>
      </c>
      <c r="AY217" s="248" t="s">
        <v>117</v>
      </c>
    </row>
    <row r="218" s="12" customFormat="1" ht="22.8" customHeight="1">
      <c r="A218" s="12"/>
      <c r="B218" s="192"/>
      <c r="C218" s="193"/>
      <c r="D218" s="194" t="s">
        <v>74</v>
      </c>
      <c r="E218" s="205" t="s">
        <v>171</v>
      </c>
      <c r="F218" s="205" t="s">
        <v>268</v>
      </c>
      <c r="G218" s="193"/>
      <c r="H218" s="193"/>
      <c r="I218" s="193"/>
      <c r="J218" s="206">
        <f>BK218</f>
        <v>4989.6000000000004</v>
      </c>
      <c r="K218" s="193"/>
      <c r="L218" s="197"/>
      <c r="M218" s="198"/>
      <c r="N218" s="199"/>
      <c r="O218" s="199"/>
      <c r="P218" s="200">
        <f>SUM(P219:P222)</f>
        <v>7.5600000000000005</v>
      </c>
      <c r="Q218" s="199"/>
      <c r="R218" s="200">
        <f>SUM(R219:R222)</f>
        <v>0.044414999999999996</v>
      </c>
      <c r="S218" s="199"/>
      <c r="T218" s="201">
        <f>SUM(T219:T222)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83</v>
      </c>
      <c r="AT218" s="203" t="s">
        <v>74</v>
      </c>
      <c r="AU218" s="203" t="s">
        <v>83</v>
      </c>
      <c r="AY218" s="202" t="s">
        <v>117</v>
      </c>
      <c r="BK218" s="204">
        <f>SUM(BK219:BK222)</f>
        <v>4989.6000000000004</v>
      </c>
    </row>
    <row r="219" s="2" customFormat="1" ht="21.75" customHeight="1">
      <c r="A219" s="33"/>
      <c r="B219" s="34"/>
      <c r="C219" s="207" t="s">
        <v>269</v>
      </c>
      <c r="D219" s="207" t="s">
        <v>119</v>
      </c>
      <c r="E219" s="208" t="s">
        <v>270</v>
      </c>
      <c r="F219" s="209" t="s">
        <v>271</v>
      </c>
      <c r="G219" s="210" t="s">
        <v>234</v>
      </c>
      <c r="H219" s="211">
        <v>94.5</v>
      </c>
      <c r="I219" s="212">
        <v>52.799999999999997</v>
      </c>
      <c r="J219" s="212">
        <f>ROUND(I219*H219,2)</f>
        <v>4989.6000000000004</v>
      </c>
      <c r="K219" s="209" t="s">
        <v>123</v>
      </c>
      <c r="L219" s="39"/>
      <c r="M219" s="213" t="s">
        <v>1</v>
      </c>
      <c r="N219" s="214" t="s">
        <v>40</v>
      </c>
      <c r="O219" s="215">
        <v>0.080000000000000002</v>
      </c>
      <c r="P219" s="215">
        <f>O219*H219</f>
        <v>7.5600000000000005</v>
      </c>
      <c r="Q219" s="215">
        <v>0.00046999999999999999</v>
      </c>
      <c r="R219" s="215">
        <f>Q219*H219</f>
        <v>0.044414999999999996</v>
      </c>
      <c r="S219" s="215">
        <v>0</v>
      </c>
      <c r="T219" s="21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217" t="s">
        <v>124</v>
      </c>
      <c r="AT219" s="217" t="s">
        <v>119</v>
      </c>
      <c r="AU219" s="217" t="s">
        <v>85</v>
      </c>
      <c r="AY219" s="18" t="s">
        <v>117</v>
      </c>
      <c r="BE219" s="218">
        <f>IF(N219="základní",J219,0)</f>
        <v>4989.6000000000004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8" t="s">
        <v>83</v>
      </c>
      <c r="BK219" s="218">
        <f>ROUND(I219*H219,2)</f>
        <v>4989.6000000000004</v>
      </c>
      <c r="BL219" s="18" t="s">
        <v>124</v>
      </c>
      <c r="BM219" s="217" t="s">
        <v>272</v>
      </c>
    </row>
    <row r="220" s="13" customFormat="1">
      <c r="A220" s="13"/>
      <c r="B220" s="219"/>
      <c r="C220" s="220"/>
      <c r="D220" s="221" t="s">
        <v>126</v>
      </c>
      <c r="E220" s="222" t="s">
        <v>1</v>
      </c>
      <c r="F220" s="223" t="s">
        <v>127</v>
      </c>
      <c r="G220" s="220"/>
      <c r="H220" s="222" t="s">
        <v>1</v>
      </c>
      <c r="I220" s="220"/>
      <c r="J220" s="220"/>
      <c r="K220" s="220"/>
      <c r="L220" s="224"/>
      <c r="M220" s="225"/>
      <c r="N220" s="226"/>
      <c r="O220" s="226"/>
      <c r="P220" s="226"/>
      <c r="Q220" s="226"/>
      <c r="R220" s="226"/>
      <c r="S220" s="226"/>
      <c r="T220" s="22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28" t="s">
        <v>126</v>
      </c>
      <c r="AU220" s="228" t="s">
        <v>85</v>
      </c>
      <c r="AV220" s="13" t="s">
        <v>83</v>
      </c>
      <c r="AW220" s="13" t="s">
        <v>32</v>
      </c>
      <c r="AX220" s="13" t="s">
        <v>75</v>
      </c>
      <c r="AY220" s="228" t="s">
        <v>117</v>
      </c>
    </row>
    <row r="221" s="14" customFormat="1">
      <c r="A221" s="14"/>
      <c r="B221" s="229"/>
      <c r="C221" s="230"/>
      <c r="D221" s="221" t="s">
        <v>126</v>
      </c>
      <c r="E221" s="231" t="s">
        <v>1</v>
      </c>
      <c r="F221" s="232" t="s">
        <v>273</v>
      </c>
      <c r="G221" s="230"/>
      <c r="H221" s="233">
        <v>94.5</v>
      </c>
      <c r="I221" s="230"/>
      <c r="J221" s="230"/>
      <c r="K221" s="230"/>
      <c r="L221" s="234"/>
      <c r="M221" s="235"/>
      <c r="N221" s="236"/>
      <c r="O221" s="236"/>
      <c r="P221" s="236"/>
      <c r="Q221" s="236"/>
      <c r="R221" s="236"/>
      <c r="S221" s="236"/>
      <c r="T221" s="23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8" t="s">
        <v>126</v>
      </c>
      <c r="AU221" s="238" t="s">
        <v>85</v>
      </c>
      <c r="AV221" s="14" t="s">
        <v>85</v>
      </c>
      <c r="AW221" s="14" t="s">
        <v>32</v>
      </c>
      <c r="AX221" s="14" t="s">
        <v>75</v>
      </c>
      <c r="AY221" s="238" t="s">
        <v>117</v>
      </c>
    </row>
    <row r="222" s="15" customFormat="1">
      <c r="A222" s="15"/>
      <c r="B222" s="239"/>
      <c r="C222" s="240"/>
      <c r="D222" s="221" t="s">
        <v>126</v>
      </c>
      <c r="E222" s="241" t="s">
        <v>1</v>
      </c>
      <c r="F222" s="242" t="s">
        <v>129</v>
      </c>
      <c r="G222" s="240"/>
      <c r="H222" s="243">
        <v>94.5</v>
      </c>
      <c r="I222" s="240"/>
      <c r="J222" s="240"/>
      <c r="K222" s="240"/>
      <c r="L222" s="244"/>
      <c r="M222" s="245"/>
      <c r="N222" s="246"/>
      <c r="O222" s="246"/>
      <c r="P222" s="246"/>
      <c r="Q222" s="246"/>
      <c r="R222" s="246"/>
      <c r="S222" s="246"/>
      <c r="T222" s="247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48" t="s">
        <v>126</v>
      </c>
      <c r="AU222" s="248" t="s">
        <v>85</v>
      </c>
      <c r="AV222" s="15" t="s">
        <v>124</v>
      </c>
      <c r="AW222" s="15" t="s">
        <v>32</v>
      </c>
      <c r="AX222" s="15" t="s">
        <v>83</v>
      </c>
      <c r="AY222" s="248" t="s">
        <v>117</v>
      </c>
    </row>
    <row r="223" s="12" customFormat="1" ht="22.8" customHeight="1">
      <c r="A223" s="12"/>
      <c r="B223" s="192"/>
      <c r="C223" s="193"/>
      <c r="D223" s="194" t="s">
        <v>74</v>
      </c>
      <c r="E223" s="205" t="s">
        <v>274</v>
      </c>
      <c r="F223" s="205" t="s">
        <v>275</v>
      </c>
      <c r="G223" s="193"/>
      <c r="H223" s="193"/>
      <c r="I223" s="193"/>
      <c r="J223" s="206">
        <f>BK223</f>
        <v>3500</v>
      </c>
      <c r="K223" s="193"/>
      <c r="L223" s="197"/>
      <c r="M223" s="198"/>
      <c r="N223" s="199"/>
      <c r="O223" s="199"/>
      <c r="P223" s="200">
        <f>P224</f>
        <v>0</v>
      </c>
      <c r="Q223" s="199"/>
      <c r="R223" s="200">
        <f>R224</f>
        <v>0</v>
      </c>
      <c r="S223" s="199"/>
      <c r="T223" s="201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83</v>
      </c>
      <c r="AT223" s="203" t="s">
        <v>74</v>
      </c>
      <c r="AU223" s="203" t="s">
        <v>83</v>
      </c>
      <c r="AY223" s="202" t="s">
        <v>117</v>
      </c>
      <c r="BK223" s="204">
        <f>BK224</f>
        <v>3500</v>
      </c>
    </row>
    <row r="224" s="2" customFormat="1" ht="16.5" customHeight="1">
      <c r="A224" s="33"/>
      <c r="B224" s="34"/>
      <c r="C224" s="207" t="s">
        <v>276</v>
      </c>
      <c r="D224" s="207" t="s">
        <v>119</v>
      </c>
      <c r="E224" s="208" t="s">
        <v>277</v>
      </c>
      <c r="F224" s="209" t="s">
        <v>1</v>
      </c>
      <c r="G224" s="210" t="s">
        <v>251</v>
      </c>
      <c r="H224" s="211">
        <v>10</v>
      </c>
      <c r="I224" s="212">
        <v>350</v>
      </c>
      <c r="J224" s="212">
        <f>ROUND(I224*H224,2)</f>
        <v>3500</v>
      </c>
      <c r="K224" s="209" t="s">
        <v>1</v>
      </c>
      <c r="L224" s="39"/>
      <c r="M224" s="213" t="s">
        <v>1</v>
      </c>
      <c r="N224" s="214" t="s">
        <v>40</v>
      </c>
      <c r="O224" s="215">
        <v>0</v>
      </c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217" t="s">
        <v>124</v>
      </c>
      <c r="AT224" s="217" t="s">
        <v>119</v>
      </c>
      <c r="AU224" s="217" t="s">
        <v>85</v>
      </c>
      <c r="AY224" s="18" t="s">
        <v>117</v>
      </c>
      <c r="BE224" s="218">
        <f>IF(N224="základní",J224,0)</f>
        <v>3500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8" t="s">
        <v>83</v>
      </c>
      <c r="BK224" s="218">
        <f>ROUND(I224*H224,2)</f>
        <v>3500</v>
      </c>
      <c r="BL224" s="18" t="s">
        <v>124</v>
      </c>
      <c r="BM224" s="217" t="s">
        <v>278</v>
      </c>
    </row>
    <row r="225" s="12" customFormat="1" ht="22.8" customHeight="1">
      <c r="A225" s="12"/>
      <c r="B225" s="192"/>
      <c r="C225" s="193"/>
      <c r="D225" s="194" t="s">
        <v>74</v>
      </c>
      <c r="E225" s="205" t="s">
        <v>279</v>
      </c>
      <c r="F225" s="205" t="s">
        <v>280</v>
      </c>
      <c r="G225" s="193"/>
      <c r="H225" s="193"/>
      <c r="I225" s="193"/>
      <c r="J225" s="206">
        <f>BK225</f>
        <v>13993.35</v>
      </c>
      <c r="K225" s="193"/>
      <c r="L225" s="197"/>
      <c r="M225" s="198"/>
      <c r="N225" s="199"/>
      <c r="O225" s="199"/>
      <c r="P225" s="200">
        <f>P226</f>
        <v>0</v>
      </c>
      <c r="Q225" s="199"/>
      <c r="R225" s="200">
        <f>R226</f>
        <v>0</v>
      </c>
      <c r="S225" s="199"/>
      <c r="T225" s="201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2" t="s">
        <v>83</v>
      </c>
      <c r="AT225" s="203" t="s">
        <v>74</v>
      </c>
      <c r="AU225" s="203" t="s">
        <v>83</v>
      </c>
      <c r="AY225" s="202" t="s">
        <v>117</v>
      </c>
      <c r="BK225" s="204">
        <f>BK226</f>
        <v>13993.35</v>
      </c>
    </row>
    <row r="226" s="2" customFormat="1" ht="16.5" customHeight="1">
      <c r="A226" s="33"/>
      <c r="B226" s="34"/>
      <c r="C226" s="207" t="s">
        <v>281</v>
      </c>
      <c r="D226" s="207" t="s">
        <v>119</v>
      </c>
      <c r="E226" s="208" t="s">
        <v>282</v>
      </c>
      <c r="F226" s="209" t="s">
        <v>283</v>
      </c>
      <c r="G226" s="210" t="s">
        <v>167</v>
      </c>
      <c r="H226" s="211">
        <v>279.86700000000002</v>
      </c>
      <c r="I226" s="212">
        <v>50</v>
      </c>
      <c r="J226" s="212">
        <f>ROUND(I226*H226,2)</f>
        <v>13993.35</v>
      </c>
      <c r="K226" s="209" t="s">
        <v>1</v>
      </c>
      <c r="L226" s="39"/>
      <c r="M226" s="268" t="s">
        <v>1</v>
      </c>
      <c r="N226" s="269" t="s">
        <v>40</v>
      </c>
      <c r="O226" s="270">
        <v>0</v>
      </c>
      <c r="P226" s="270">
        <f>O226*H226</f>
        <v>0</v>
      </c>
      <c r="Q226" s="270">
        <v>0</v>
      </c>
      <c r="R226" s="270">
        <f>Q226*H226</f>
        <v>0</v>
      </c>
      <c r="S226" s="270">
        <v>0</v>
      </c>
      <c r="T226" s="271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217" t="s">
        <v>124</v>
      </c>
      <c r="AT226" s="217" t="s">
        <v>119</v>
      </c>
      <c r="AU226" s="217" t="s">
        <v>85</v>
      </c>
      <c r="AY226" s="18" t="s">
        <v>117</v>
      </c>
      <c r="BE226" s="218">
        <f>IF(N226="základní",J226,0)</f>
        <v>13993.35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83</v>
      </c>
      <c r="BK226" s="218">
        <f>ROUND(I226*H226,2)</f>
        <v>13993.35</v>
      </c>
      <c r="BL226" s="18" t="s">
        <v>124</v>
      </c>
      <c r="BM226" s="217" t="s">
        <v>284</v>
      </c>
    </row>
    <row r="227" s="2" customFormat="1" ht="6.96" customHeight="1">
      <c r="A227" s="33"/>
      <c r="B227" s="60"/>
      <c r="C227" s="61"/>
      <c r="D227" s="61"/>
      <c r="E227" s="61"/>
      <c r="F227" s="61"/>
      <c r="G227" s="61"/>
      <c r="H227" s="61"/>
      <c r="I227" s="61"/>
      <c r="J227" s="61"/>
      <c r="K227" s="61"/>
      <c r="L227" s="39"/>
      <c r="M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</row>
  </sheetData>
  <sheetProtection sheet="1" autoFilter="0" formatColumns="0" formatRows="0" objects="1" scenarios="1" spinCount="100000" saltValue="giKPq9vzgkYmkqCZqX0EdzTMrGyykeCh/pAP1iJFneo692kwbjJy1Js6WiWT1YfZky32BgKr7gMlYwc+5ylZqA==" hashValue="MiQa2wZwydSBspwKOBPXfTER/Sbf968j/nRUNuB6IRJAgqI7BsPy3Xt0wrHxZ/frjBUI6tSm1+uSdD7T/JVLKw==" algorithmName="SHA-512" password="CC35"/>
  <autoFilter ref="C123:K226"/>
  <mergeCells count="8">
    <mergeCell ref="E7:H7"/>
    <mergeCell ref="E9:H9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HernyPC\Herny</dc:creator>
  <cp:lastModifiedBy>HernyPC\Herny</cp:lastModifiedBy>
  <dcterms:created xsi:type="dcterms:W3CDTF">2021-06-03T08:30:58Z</dcterms:created>
  <dcterms:modified xsi:type="dcterms:W3CDTF">2021-06-03T08:31:02Z</dcterms:modified>
</cp:coreProperties>
</file>