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15" windowWidth="15015" windowHeight="8130"/>
  </bookViews>
  <sheets>
    <sheet name="Rekapitulace stavby" sheetId="1" r:id="rId1"/>
    <sheet name="SO 01 - Podelné parkoviště" sheetId="2" r:id="rId2"/>
    <sheet name="SO 02 - Úprava vjezdu k o..." sheetId="3" r:id="rId3"/>
    <sheet name="SO 03 - Oprava místní kom..." sheetId="4" r:id="rId4"/>
    <sheet name="VON - Vedlejší a ostatní ..." sheetId="5" r:id="rId5"/>
    <sheet name="Pokyny pro vyplnění" sheetId="6" r:id="rId6"/>
  </sheets>
  <definedNames>
    <definedName name="_xlnm._FilterDatabase" localSheetId="1" hidden="1">'SO 01 - Podelné parkoviště'!$C$82:$K$101</definedName>
    <definedName name="_xlnm._FilterDatabase" localSheetId="2" hidden="1">'SO 02 - Úprava vjezdu k o...'!$C$84:$K$119</definedName>
    <definedName name="_xlnm._FilterDatabase" localSheetId="3" hidden="1">'SO 03 - Oprava místní kom...'!$C$84:$K$119</definedName>
    <definedName name="_xlnm._FilterDatabase" localSheetId="4" hidden="1">'VON - Vedlejší a ostatní ...'!$C$82:$K$91</definedName>
    <definedName name="_xlnm.Print_Titles" localSheetId="0">'Rekapitulace stavby'!$52:$52</definedName>
    <definedName name="_xlnm.Print_Titles" localSheetId="1">'SO 01 - Podelné parkoviště'!$82:$82</definedName>
    <definedName name="_xlnm.Print_Titles" localSheetId="2">'SO 02 - Úprava vjezdu k o...'!$84:$84</definedName>
    <definedName name="_xlnm.Print_Titles" localSheetId="3">'SO 03 - Oprava místní kom...'!$84:$84</definedName>
    <definedName name="_xlnm.Print_Titles" localSheetId="4">'VON - Vedlejší a ostatní ...'!$82:$82</definedName>
    <definedName name="_xlnm.Print_Area" localSheetId="5">'Pokyny pro vyplnění'!$B$2:$K$71,'Pokyny pro vyplnění'!$B$74:$K$118,'Pokyny pro vyplnění'!$B$121:$K$190,'Pokyny pro vyplnění'!$B$198:$K$218</definedName>
    <definedName name="_xlnm.Print_Area" localSheetId="0">'Rekapitulace stavby'!$D$4:$AO$36,'Rekapitulace stavby'!$C$42:$AQ$59</definedName>
    <definedName name="_xlnm.Print_Area" localSheetId="1">'SO 01 - Podelné parkoviště'!$C$4:$J$39,'SO 01 - Podelné parkoviště'!$C$45:$J$64,'SO 01 - Podelné parkoviště'!$C$70:$K$101</definedName>
    <definedName name="_xlnm.Print_Area" localSheetId="2">'SO 02 - Úprava vjezdu k o...'!$C$4:$J$39,'SO 02 - Úprava vjezdu k o...'!$C$45:$J$66,'SO 02 - Úprava vjezdu k o...'!$C$72:$K$119</definedName>
    <definedName name="_xlnm.Print_Area" localSheetId="3">'SO 03 - Oprava místní kom...'!$C$4:$J$39,'SO 03 - Oprava místní kom...'!$C$45:$J$66,'SO 03 - Oprava místní kom...'!$C$72:$K$119</definedName>
    <definedName name="_xlnm.Print_Area" localSheetId="4">'VON - Vedlejší a ostatní ...'!$C$4:$J$39,'VON - Vedlejší a ostatní ...'!$C$45:$J$64,'VON - Vedlejší a ostatní ...'!$C$70:$K$91</definedName>
  </definedNames>
  <calcPr calcId="145621"/>
</workbook>
</file>

<file path=xl/calcChain.xml><?xml version="1.0" encoding="utf-8"?>
<calcChain xmlns="http://schemas.openxmlformats.org/spreadsheetml/2006/main">
  <c r="J37" i="5" l="1"/>
  <c r="J36" i="5"/>
  <c r="AY58" i="1"/>
  <c r="J35" i="5"/>
  <c r="AX58" i="1"/>
  <c r="BI91" i="5"/>
  <c r="BH91" i="5"/>
  <c r="BG91" i="5"/>
  <c r="BF91" i="5"/>
  <c r="T91" i="5"/>
  <c r="T90" i="5" s="1"/>
  <c r="R91" i="5"/>
  <c r="R90" i="5"/>
  <c r="P91" i="5"/>
  <c r="P90" i="5"/>
  <c r="BI89" i="5"/>
  <c r="BH89" i="5"/>
  <c r="BG89" i="5"/>
  <c r="BF89" i="5"/>
  <c r="T89" i="5"/>
  <c r="T88" i="5"/>
  <c r="R89" i="5"/>
  <c r="R88" i="5"/>
  <c r="P89" i="5"/>
  <c r="P88" i="5"/>
  <c r="BI87" i="5"/>
  <c r="BH87" i="5"/>
  <c r="BG87" i="5"/>
  <c r="BF87" i="5"/>
  <c r="T87" i="5"/>
  <c r="R87" i="5"/>
  <c r="P87" i="5"/>
  <c r="BI86" i="5"/>
  <c r="BH86" i="5"/>
  <c r="BG86" i="5"/>
  <c r="BF86" i="5"/>
  <c r="T86" i="5"/>
  <c r="R86" i="5"/>
  <c r="P86" i="5"/>
  <c r="F80" i="5"/>
  <c r="F79" i="5"/>
  <c r="F77" i="5"/>
  <c r="E75" i="5"/>
  <c r="F55" i="5"/>
  <c r="F54" i="5"/>
  <c r="F52" i="5"/>
  <c r="E50" i="5"/>
  <c r="J24" i="5"/>
  <c r="E24" i="5"/>
  <c r="J80" i="5" s="1"/>
  <c r="J23" i="5"/>
  <c r="J21" i="5"/>
  <c r="E21" i="5"/>
  <c r="J79" i="5"/>
  <c r="J20" i="5"/>
  <c r="J12" i="5"/>
  <c r="J77" i="5" s="1"/>
  <c r="E7" i="5"/>
  <c r="E48" i="5" s="1"/>
  <c r="J37" i="4"/>
  <c r="J36" i="4"/>
  <c r="AY57" i="1"/>
  <c r="J35" i="4"/>
  <c r="AX57" i="1"/>
  <c r="BI119" i="4"/>
  <c r="BH119" i="4"/>
  <c r="BG119" i="4"/>
  <c r="BF119" i="4"/>
  <c r="T119" i="4"/>
  <c r="T118" i="4"/>
  <c r="R119" i="4"/>
  <c r="R118" i="4"/>
  <c r="P119" i="4"/>
  <c r="P118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3" i="4"/>
  <c r="BH113" i="4"/>
  <c r="BG113" i="4"/>
  <c r="BF113" i="4"/>
  <c r="T113" i="4"/>
  <c r="R113" i="4"/>
  <c r="P113" i="4"/>
  <c r="BI112" i="4"/>
  <c r="BH112" i="4"/>
  <c r="BG112" i="4"/>
  <c r="BF112" i="4"/>
  <c r="T112" i="4"/>
  <c r="R112" i="4"/>
  <c r="P112" i="4"/>
  <c r="BI107" i="4"/>
  <c r="BH107" i="4"/>
  <c r="BG107" i="4"/>
  <c r="BF107" i="4"/>
  <c r="T107" i="4"/>
  <c r="R107" i="4"/>
  <c r="P107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4" i="4"/>
  <c r="BH94" i="4"/>
  <c r="BG94" i="4"/>
  <c r="BF94" i="4"/>
  <c r="T94" i="4"/>
  <c r="R94" i="4"/>
  <c r="P94" i="4"/>
  <c r="BI90" i="4"/>
  <c r="BH90" i="4"/>
  <c r="BG90" i="4"/>
  <c r="BF90" i="4"/>
  <c r="T90" i="4"/>
  <c r="R90" i="4"/>
  <c r="P90" i="4"/>
  <c r="BI88" i="4"/>
  <c r="BH88" i="4"/>
  <c r="BG88" i="4"/>
  <c r="BF88" i="4"/>
  <c r="T88" i="4"/>
  <c r="T87" i="4" s="1"/>
  <c r="R88" i="4"/>
  <c r="R87" i="4" s="1"/>
  <c r="P88" i="4"/>
  <c r="P87" i="4" s="1"/>
  <c r="F82" i="4"/>
  <c r="F81" i="4"/>
  <c r="F79" i="4"/>
  <c r="E77" i="4"/>
  <c r="F55" i="4"/>
  <c r="F54" i="4"/>
  <c r="F52" i="4"/>
  <c r="E50" i="4"/>
  <c r="J24" i="4"/>
  <c r="E24" i="4"/>
  <c r="J82" i="4" s="1"/>
  <c r="J23" i="4"/>
  <c r="J21" i="4"/>
  <c r="E21" i="4"/>
  <c r="J54" i="4" s="1"/>
  <c r="J20" i="4"/>
  <c r="J12" i="4"/>
  <c r="J79" i="4"/>
  <c r="E7" i="4"/>
  <c r="E75" i="4"/>
  <c r="J37" i="3"/>
  <c r="J36" i="3"/>
  <c r="AY56" i="1"/>
  <c r="J35" i="3"/>
  <c r="AX56" i="1"/>
  <c r="BI119" i="3"/>
  <c r="BH119" i="3"/>
  <c r="BG119" i="3"/>
  <c r="BF119" i="3"/>
  <c r="T119" i="3"/>
  <c r="T118" i="3" s="1"/>
  <c r="R119" i="3"/>
  <c r="R118" i="3" s="1"/>
  <c r="P119" i="3"/>
  <c r="P118" i="3" s="1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3" i="3"/>
  <c r="BH93" i="3"/>
  <c r="BG93" i="3"/>
  <c r="BF93" i="3"/>
  <c r="T93" i="3"/>
  <c r="R93" i="3"/>
  <c r="P93" i="3"/>
  <c r="BI89" i="3"/>
  <c r="BH89" i="3"/>
  <c r="BG89" i="3"/>
  <c r="BF89" i="3"/>
  <c r="T89" i="3"/>
  <c r="R89" i="3"/>
  <c r="P89" i="3"/>
  <c r="BI88" i="3"/>
  <c r="BH88" i="3"/>
  <c r="BG88" i="3"/>
  <c r="BF88" i="3"/>
  <c r="T88" i="3"/>
  <c r="R88" i="3"/>
  <c r="P88" i="3"/>
  <c r="F82" i="3"/>
  <c r="F81" i="3"/>
  <c r="F79" i="3"/>
  <c r="E77" i="3"/>
  <c r="F55" i="3"/>
  <c r="F54" i="3"/>
  <c r="F52" i="3"/>
  <c r="E50" i="3"/>
  <c r="J24" i="3"/>
  <c r="E24" i="3"/>
  <c r="J55" i="3"/>
  <c r="J23" i="3"/>
  <c r="J21" i="3"/>
  <c r="E21" i="3"/>
  <c r="J54" i="3" s="1"/>
  <c r="J20" i="3"/>
  <c r="J12" i="3"/>
  <c r="J52" i="3"/>
  <c r="E7" i="3"/>
  <c r="E75" i="3"/>
  <c r="J37" i="2"/>
  <c r="J36" i="2"/>
  <c r="AY55" i="1" s="1"/>
  <c r="J35" i="2"/>
  <c r="AX55" i="1"/>
  <c r="BI101" i="2"/>
  <c r="BH101" i="2"/>
  <c r="BG101" i="2"/>
  <c r="BF101" i="2"/>
  <c r="T101" i="2"/>
  <c r="T100" i="2"/>
  <c r="R101" i="2"/>
  <c r="R100" i="2"/>
  <c r="P101" i="2"/>
  <c r="P100" i="2"/>
  <c r="BI99" i="2"/>
  <c r="BH99" i="2"/>
  <c r="BG99" i="2"/>
  <c r="BF99" i="2"/>
  <c r="T99" i="2"/>
  <c r="R99" i="2"/>
  <c r="P99" i="2"/>
  <c r="BI98" i="2"/>
  <c r="BH98" i="2"/>
  <c r="BG98" i="2"/>
  <c r="BF98" i="2"/>
  <c r="T98" i="2"/>
  <c r="R98" i="2"/>
  <c r="P98" i="2"/>
  <c r="BI97" i="2"/>
  <c r="BH97" i="2"/>
  <c r="BG97" i="2"/>
  <c r="BF97" i="2"/>
  <c r="T97" i="2"/>
  <c r="R97" i="2"/>
  <c r="P97" i="2"/>
  <c r="BI96" i="2"/>
  <c r="BH96" i="2"/>
  <c r="BG96" i="2"/>
  <c r="BF96" i="2"/>
  <c r="T96" i="2"/>
  <c r="R96" i="2"/>
  <c r="P96" i="2"/>
  <c r="BI95" i="2"/>
  <c r="BH95" i="2"/>
  <c r="BG95" i="2"/>
  <c r="BF95" i="2"/>
  <c r="T95" i="2"/>
  <c r="R95" i="2"/>
  <c r="P95" i="2"/>
  <c r="BI93" i="2"/>
  <c r="BH93" i="2"/>
  <c r="BG93" i="2"/>
  <c r="BF93" i="2"/>
  <c r="T93" i="2"/>
  <c r="R93" i="2"/>
  <c r="P93" i="2"/>
  <c r="BI92" i="2"/>
  <c r="BH92" i="2"/>
  <c r="BG92" i="2"/>
  <c r="BF92" i="2"/>
  <c r="T92" i="2"/>
  <c r="R92" i="2"/>
  <c r="P92" i="2"/>
  <c r="BI86" i="2"/>
  <c r="BH86" i="2"/>
  <c r="BG86" i="2"/>
  <c r="BF86" i="2"/>
  <c r="T86" i="2"/>
  <c r="R86" i="2"/>
  <c r="P86" i="2"/>
  <c r="F80" i="2"/>
  <c r="F79" i="2"/>
  <c r="F77" i="2"/>
  <c r="E75" i="2"/>
  <c r="F55" i="2"/>
  <c r="F54" i="2"/>
  <c r="F52" i="2"/>
  <c r="E50" i="2"/>
  <c r="J24" i="2"/>
  <c r="E24" i="2"/>
  <c r="J80" i="2" s="1"/>
  <c r="J23" i="2"/>
  <c r="J21" i="2"/>
  <c r="E21" i="2"/>
  <c r="J79" i="2" s="1"/>
  <c r="J20" i="2"/>
  <c r="J12" i="2"/>
  <c r="J77" i="2"/>
  <c r="E7" i="2"/>
  <c r="E48" i="2"/>
  <c r="L50" i="1"/>
  <c r="AM50" i="1"/>
  <c r="AM49" i="1"/>
  <c r="L49" i="1"/>
  <c r="AM47" i="1"/>
  <c r="L47" i="1"/>
  <c r="L45" i="1"/>
  <c r="L44" i="1"/>
  <c r="BK91" i="5"/>
  <c r="J113" i="4"/>
  <c r="BK96" i="4"/>
  <c r="BK98" i="3"/>
  <c r="J89" i="5"/>
  <c r="BK113" i="4"/>
  <c r="J98" i="4"/>
  <c r="J98" i="3"/>
  <c r="BK98" i="2"/>
  <c r="J95" i="4"/>
  <c r="J112" i="3"/>
  <c r="J89" i="3"/>
  <c r="BK94" i="4"/>
  <c r="BK105" i="3"/>
  <c r="J106" i="3"/>
  <c r="BK93" i="2"/>
  <c r="J86" i="2"/>
  <c r="BK119" i="4"/>
  <c r="BK105" i="4"/>
  <c r="J107" i="3"/>
  <c r="J91" i="5"/>
  <c r="J116" i="4"/>
  <c r="BK100" i="4"/>
  <c r="BK102" i="3"/>
  <c r="J93" i="2"/>
  <c r="BK106" i="3"/>
  <c r="J96" i="4"/>
  <c r="J96" i="3"/>
  <c r="BK97" i="2"/>
  <c r="J97" i="2"/>
  <c r="J87" i="5"/>
  <c r="BK101" i="4"/>
  <c r="BK88" i="4"/>
  <c r="BK92" i="2"/>
  <c r="BK112" i="4"/>
  <c r="J97" i="4"/>
  <c r="J93" i="3"/>
  <c r="J119" i="4"/>
  <c r="BK119" i="3"/>
  <c r="BK88" i="3"/>
  <c r="J119" i="3"/>
  <c r="BK86" i="2"/>
  <c r="J102" i="3"/>
  <c r="BK93" i="3"/>
  <c r="BK96" i="2"/>
  <c r="BK116" i="4"/>
  <c r="J100" i="4"/>
  <c r="J97" i="3"/>
  <c r="BK87" i="5"/>
  <c r="BK104" i="4"/>
  <c r="J116" i="3"/>
  <c r="BK101" i="2"/>
  <c r="J90" i="4"/>
  <c r="J94" i="3"/>
  <c r="J117" i="3"/>
  <c r="AS54" i="1"/>
  <c r="BK86" i="5"/>
  <c r="J107" i="4"/>
  <c r="BK97" i="4"/>
  <c r="BK95" i="2"/>
  <c r="BK107" i="4"/>
  <c r="J105" i="3"/>
  <c r="J88" i="3"/>
  <c r="J112" i="4"/>
  <c r="BK104" i="3"/>
  <c r="BK90" i="4"/>
  <c r="BK97" i="3"/>
  <c r="BK117" i="3"/>
  <c r="BK94" i="3"/>
  <c r="J95" i="2"/>
  <c r="BK117" i="4"/>
  <c r="BK106" i="4"/>
  <c r="BK98" i="4"/>
  <c r="J104" i="3"/>
  <c r="J117" i="4"/>
  <c r="J105" i="4"/>
  <c r="J88" i="4"/>
  <c r="BK96" i="3"/>
  <c r="J101" i="4"/>
  <c r="BK113" i="3"/>
  <c r="J101" i="2"/>
  <c r="BK112" i="3"/>
  <c r="J113" i="3"/>
  <c r="J99" i="2"/>
  <c r="BK99" i="2"/>
  <c r="J92" i="2"/>
  <c r="BK89" i="5"/>
  <c r="J104" i="4"/>
  <c r="J94" i="4"/>
  <c r="BK89" i="3"/>
  <c r="J86" i="5"/>
  <c r="J106" i="4"/>
  <c r="BK95" i="4"/>
  <c r="J96" i="2"/>
  <c r="BK107" i="3"/>
  <c r="J98" i="2"/>
  <c r="BK116" i="3"/>
  <c r="J34" i="4"/>
  <c r="P111" i="4" l="1"/>
  <c r="P94" i="2"/>
  <c r="T94" i="2"/>
  <c r="R87" i="3"/>
  <c r="BK103" i="3"/>
  <c r="J103" i="3"/>
  <c r="J63" i="3" s="1"/>
  <c r="BK94" i="2"/>
  <c r="J94" i="2" s="1"/>
  <c r="J62" i="2" s="1"/>
  <c r="P95" i="3"/>
  <c r="R103" i="3"/>
  <c r="P111" i="3"/>
  <c r="T85" i="2"/>
  <c r="T84" i="2" s="1"/>
  <c r="T83" i="2" s="1"/>
  <c r="BK87" i="3"/>
  <c r="J87" i="3"/>
  <c r="J61" i="3" s="1"/>
  <c r="BK95" i="3"/>
  <c r="J95" i="3" s="1"/>
  <c r="J62" i="3" s="1"/>
  <c r="T95" i="3"/>
  <c r="BK111" i="3"/>
  <c r="J111" i="3" s="1"/>
  <c r="J64" i="3" s="1"/>
  <c r="P85" i="2"/>
  <c r="P84" i="2"/>
  <c r="P83" i="2" s="1"/>
  <c r="AU55" i="1" s="1"/>
  <c r="R94" i="2"/>
  <c r="P87" i="3"/>
  <c r="R95" i="3"/>
  <c r="T103" i="3"/>
  <c r="R111" i="3"/>
  <c r="BK89" i="4"/>
  <c r="J89" i="4" s="1"/>
  <c r="J62" i="4" s="1"/>
  <c r="P89" i="4"/>
  <c r="T89" i="4"/>
  <c r="T86" i="4" s="1"/>
  <c r="T85" i="4" s="1"/>
  <c r="P99" i="4"/>
  <c r="T99" i="4"/>
  <c r="T111" i="4"/>
  <c r="R85" i="5"/>
  <c r="R84" i="5" s="1"/>
  <c r="R83" i="5" s="1"/>
  <c r="BK85" i="2"/>
  <c r="J85" i="2"/>
  <c r="J61" i="2" s="1"/>
  <c r="R85" i="2"/>
  <c r="R84" i="2" s="1"/>
  <c r="R83" i="2" s="1"/>
  <c r="T87" i="3"/>
  <c r="P103" i="3"/>
  <c r="T111" i="3"/>
  <c r="R89" i="4"/>
  <c r="BK99" i="4"/>
  <c r="J99" i="4"/>
  <c r="J63" i="4" s="1"/>
  <c r="R99" i="4"/>
  <c r="BK111" i="4"/>
  <c r="J111" i="4"/>
  <c r="J64" i="4" s="1"/>
  <c r="R111" i="4"/>
  <c r="BK85" i="5"/>
  <c r="P85" i="5"/>
  <c r="P84" i="5" s="1"/>
  <c r="P83" i="5" s="1"/>
  <c r="AU58" i="1" s="1"/>
  <c r="T85" i="5"/>
  <c r="T84" i="5" s="1"/>
  <c r="T83" i="5" s="1"/>
  <c r="E73" i="2"/>
  <c r="BE92" i="2"/>
  <c r="BE93" i="2"/>
  <c r="BE98" i="2"/>
  <c r="E48" i="3"/>
  <c r="J81" i="3"/>
  <c r="BE89" i="3"/>
  <c r="J52" i="2"/>
  <c r="BE96" i="2"/>
  <c r="J79" i="3"/>
  <c r="J82" i="3"/>
  <c r="BE98" i="3"/>
  <c r="BE105" i="3"/>
  <c r="BE112" i="3"/>
  <c r="J54" i="2"/>
  <c r="BK100" i="2"/>
  <c r="J100" i="2" s="1"/>
  <c r="J63" i="2" s="1"/>
  <c r="BE94" i="3"/>
  <c r="BE107" i="3"/>
  <c r="E48" i="4"/>
  <c r="J55" i="4"/>
  <c r="BE88" i="4"/>
  <c r="J55" i="2"/>
  <c r="BE86" i="2"/>
  <c r="BE95" i="2"/>
  <c r="BE97" i="2"/>
  <c r="BE93" i="3"/>
  <c r="BE116" i="3"/>
  <c r="BK118" i="3"/>
  <c r="J118" i="3" s="1"/>
  <c r="J65" i="3" s="1"/>
  <c r="J52" i="4"/>
  <c r="J81" i="4"/>
  <c r="BE95" i="4"/>
  <c r="BE96" i="4"/>
  <c r="BE97" i="4"/>
  <c r="BE100" i="4"/>
  <c r="BE112" i="4"/>
  <c r="BE113" i="4"/>
  <c r="BE97" i="3"/>
  <c r="BE104" i="3"/>
  <c r="BE113" i="3"/>
  <c r="BE117" i="3"/>
  <c r="BE119" i="3"/>
  <c r="BE94" i="4"/>
  <c r="BE98" i="4"/>
  <c r="BE104" i="4"/>
  <c r="BE105" i="4"/>
  <c r="BE106" i="4"/>
  <c r="BE116" i="4"/>
  <c r="BE119" i="4"/>
  <c r="BK87" i="4"/>
  <c r="J87" i="4"/>
  <c r="J61" i="4" s="1"/>
  <c r="BK118" i="4"/>
  <c r="J118" i="4" s="1"/>
  <c r="J65" i="4" s="1"/>
  <c r="J52" i="5"/>
  <c r="E73" i="5"/>
  <c r="BE87" i="5"/>
  <c r="BE89" i="5"/>
  <c r="BE91" i="5"/>
  <c r="BE99" i="2"/>
  <c r="BE101" i="2"/>
  <c r="BE88" i="3"/>
  <c r="BE96" i="3"/>
  <c r="BE102" i="3"/>
  <c r="BE106" i="3"/>
  <c r="BE90" i="4"/>
  <c r="BE101" i="4"/>
  <c r="BE107" i="4"/>
  <c r="BE117" i="4"/>
  <c r="AW57" i="1"/>
  <c r="J54" i="5"/>
  <c r="J55" i="5"/>
  <c r="BE86" i="5"/>
  <c r="BK88" i="5"/>
  <c r="J88" i="5" s="1"/>
  <c r="J62" i="5" s="1"/>
  <c r="BK90" i="5"/>
  <c r="J90" i="5"/>
  <c r="J63" i="5" s="1"/>
  <c r="F36" i="5"/>
  <c r="BC58" i="1" s="1"/>
  <c r="F35" i="4"/>
  <c r="BB57" i="1" s="1"/>
  <c r="F36" i="2"/>
  <c r="BC55" i="1" s="1"/>
  <c r="F36" i="4"/>
  <c r="BC57" i="1" s="1"/>
  <c r="F34" i="3"/>
  <c r="BA56" i="1" s="1"/>
  <c r="F34" i="2"/>
  <c r="BA55" i="1" s="1"/>
  <c r="F35" i="2"/>
  <c r="BB55" i="1" s="1"/>
  <c r="J34" i="3"/>
  <c r="AW56" i="1" s="1"/>
  <c r="F37" i="5"/>
  <c r="BD58" i="1" s="1"/>
  <c r="J34" i="2"/>
  <c r="AW55" i="1" s="1"/>
  <c r="F35" i="3"/>
  <c r="BB56" i="1" s="1"/>
  <c r="F37" i="2"/>
  <c r="BD55" i="1" s="1"/>
  <c r="J34" i="5"/>
  <c r="AW58" i="1" s="1"/>
  <c r="F36" i="3"/>
  <c r="BC56" i="1" s="1"/>
  <c r="F37" i="3"/>
  <c r="BD56" i="1" s="1"/>
  <c r="F37" i="4"/>
  <c r="BD57" i="1" s="1"/>
  <c r="F34" i="4"/>
  <c r="BA57" i="1" s="1"/>
  <c r="F35" i="5"/>
  <c r="BB58" i="1" s="1"/>
  <c r="F34" i="5"/>
  <c r="BA58" i="1" s="1"/>
  <c r="R86" i="4" l="1"/>
  <c r="R85" i="4"/>
  <c r="P86" i="4"/>
  <c r="P85" i="4"/>
  <c r="AU57" i="1" s="1"/>
  <c r="P86" i="3"/>
  <c r="P85" i="3" s="1"/>
  <c r="AU56" i="1" s="1"/>
  <c r="R86" i="3"/>
  <c r="R85" i="3"/>
  <c r="T86" i="3"/>
  <c r="T85" i="3"/>
  <c r="BK84" i="5"/>
  <c r="J84" i="5"/>
  <c r="J60" i="5" s="1"/>
  <c r="BK86" i="3"/>
  <c r="J86" i="3" s="1"/>
  <c r="J60" i="3" s="1"/>
  <c r="BK84" i="2"/>
  <c r="BK83" i="2"/>
  <c r="J83" i="2" s="1"/>
  <c r="J59" i="2" s="1"/>
  <c r="BK86" i="4"/>
  <c r="J86" i="4"/>
  <c r="J60" i="4" s="1"/>
  <c r="J85" i="5"/>
  <c r="J61" i="5" s="1"/>
  <c r="J33" i="3"/>
  <c r="AV56" i="1" s="1"/>
  <c r="AT56" i="1" s="1"/>
  <c r="F33" i="2"/>
  <c r="AZ55" i="1"/>
  <c r="BC54" i="1"/>
  <c r="W32" i="1" s="1"/>
  <c r="F33" i="3"/>
  <c r="AZ56" i="1" s="1"/>
  <c r="J33" i="2"/>
  <c r="AV55" i="1" s="1"/>
  <c r="AT55" i="1" s="1"/>
  <c r="BD54" i="1"/>
  <c r="W33" i="1"/>
  <c r="F33" i="5"/>
  <c r="AZ58" i="1"/>
  <c r="J33" i="5"/>
  <c r="AV58" i="1"/>
  <c r="AT58" i="1" s="1"/>
  <c r="BB54" i="1"/>
  <c r="W31" i="1" s="1"/>
  <c r="F33" i="4"/>
  <c r="AZ57" i="1" s="1"/>
  <c r="J33" i="4"/>
  <c r="AV57" i="1" s="1"/>
  <c r="AT57" i="1" s="1"/>
  <c r="BA54" i="1"/>
  <c r="W30" i="1"/>
  <c r="AU54" i="1" l="1"/>
  <c r="J84" i="2"/>
  <c r="J60" i="2" s="1"/>
  <c r="BK85" i="3"/>
  <c r="J85" i="3" s="1"/>
  <c r="J59" i="3" s="1"/>
  <c r="BK85" i="4"/>
  <c r="J85" i="4"/>
  <c r="BK83" i="5"/>
  <c r="J83" i="5"/>
  <c r="J30" i="5" s="1"/>
  <c r="AG58" i="1" s="1"/>
  <c r="AN58" i="1" s="1"/>
  <c r="AW54" i="1"/>
  <c r="AK30" i="1"/>
  <c r="AX54" i="1"/>
  <c r="AY54" i="1"/>
  <c r="J30" i="2"/>
  <c r="AG55" i="1"/>
  <c r="AN55" i="1" s="1"/>
  <c r="AZ54" i="1"/>
  <c r="W29" i="1" s="1"/>
  <c r="J30" i="4"/>
  <c r="AG57" i="1" s="1"/>
  <c r="AN57" i="1" s="1"/>
  <c r="J39" i="2" l="1"/>
  <c r="J39" i="4"/>
  <c r="J59" i="4"/>
  <c r="J39" i="5"/>
  <c r="J59" i="5"/>
  <c r="J30" i="3"/>
  <c r="AG56" i="1" s="1"/>
  <c r="AN56" i="1" s="1"/>
  <c r="AV54" i="1"/>
  <c r="AK29" i="1"/>
  <c r="J39" i="3" l="1"/>
  <c r="AT54" i="1"/>
  <c r="AG54" i="1"/>
  <c r="AK26" i="1"/>
  <c r="AK35" i="1" s="1"/>
  <c r="AN54" i="1" l="1"/>
</calcChain>
</file>

<file path=xl/sharedStrings.xml><?xml version="1.0" encoding="utf-8"?>
<sst xmlns="http://schemas.openxmlformats.org/spreadsheetml/2006/main" count="2078" uniqueCount="440">
  <si>
    <t>Export Komplet</t>
  </si>
  <si>
    <t>VZ</t>
  </si>
  <si>
    <t>2.0</t>
  </si>
  <si>
    <t>ZAMOK</t>
  </si>
  <si>
    <t>False</t>
  </si>
  <si>
    <t>{8bb709f5-0b40-490a-980c-8c10ba7fdae0}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</si>
  <si>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</si>
  <si>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</si>
  <si>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</si>
  <si>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</si>
  <si>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</si>
  <si>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</si>
  <si>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</si>
  <si>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20210519</t>
  </si>
  <si>
    <t>Stavba:</t>
  </si>
  <si>
    <t>Oprava místních komunikací Provodov-Šonov 2021</t>
  </si>
  <si>
    <t>KSO:</t>
  </si>
  <si>
    <t/>
  </si>
  <si>
    <t>CC-CZ:</t>
  </si>
  <si>
    <t>Místo:</t>
  </si>
  <si>
    <t>Provodov-Šonov</t>
  </si>
  <si>
    <t>Datum:</t>
  </si>
  <si>
    <t>19. 5. 2021</t>
  </si>
  <si>
    <t>Zadavatel:</t>
  </si>
  <si>
    <t>IČ:</t>
  </si>
  <si>
    <t>00272957</t>
  </si>
  <si>
    <t>Obec Provodov-Šonov</t>
  </si>
  <si>
    <t>DIČ:</t>
  </si>
  <si>
    <t>Zhotovitel:</t>
  </si>
  <si>
    <t>45536422</t>
  </si>
  <si>
    <t>STAKO Červený Kostelec s.r.o.</t>
  </si>
  <si>
    <t>CZ45536422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</si>
  <si>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</si>
  <si>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</si>
  <si>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</si>
  <si>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</si>
  <si>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</si>
  <si>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</si>
  <si>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</si>
  <si>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</si>
  <si>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</si>
  <si>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</si>
  <si>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</si>
  <si>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</si>
  <si>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</si>
  <si>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</si>
  <si>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</si>
  <si>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</si>
  <si>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</si>
  <si>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</si>
  <si>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</si>
  <si>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</si>
  <si>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</si>
  <si>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</si>
  <si>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</si>
  <si>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</si>
  <si>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</si>
  <si>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</si>
  <si>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</si>
  <si>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</si>
  <si>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</si>
  <si>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</si>
  <si>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</si>
  <si>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</si>
  <si>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</si>
  <si>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</si>
  <si>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</si>
  <si>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</si>
  <si>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</si>
  <si>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</si>
  <si>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</si>
  <si>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</si>
  <si>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</si>
  <si>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</si>
  <si>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</si>
  <si>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</si>
  <si>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</si>
  <si>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</si>
  <si>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Podelné parkoviště</t>
  </si>
  <si>
    <t>STA</t>
  </si>
  <si>
    <t>1</t>
  </si>
  <si>
    <t>{fdf61b0c-e721-469b-8283-08817e196519}</t>
  </si>
  <si>
    <t>2</t>
  </si>
  <si>
    <t>SO 02</t>
  </si>
  <si>
    <t>Úprava vjezdu k orelně</t>
  </si>
  <si>
    <t>{479b1a23-152f-450d-9717-1f250019d68d}</t>
  </si>
  <si>
    <t>SO 03</t>
  </si>
  <si>
    <t>Oprava místní komunikace</t>
  </si>
  <si>
    <t>{924536c4-2902-4bfe-ac3d-25b597a5bc27}</t>
  </si>
  <si>
    <t>VON</t>
  </si>
  <si>
    <t>Vedlejší a ostatní náklady</t>
  </si>
  <si>
    <t>{fc3c3b1a-8708-475a-a834-e416ad271e56}</t>
  </si>
  <si>
    <t>KRYCÍ LIST SOUPISU PRACÍ</t>
  </si>
  <si>
    <t>Objekt:</t>
  </si>
  <si>
    <t>SO 01 - Podelné parkoviště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</si>
  <si>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</si>
  <si>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</si>
  <si>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</si>
  <si>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</si>
  <si>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</si>
  <si>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</si>
  <si>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</si>
  <si>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</si>
  <si>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</si>
  <si>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</si>
  <si>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</si>
  <si>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</si>
  <si>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</si>
  <si>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</si>
  <si>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</si>
  <si>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</si>
  <si>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</si>
  <si>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</si>
  <si>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</si>
  <si>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</si>
  <si>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</si>
  <si>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</si>
  <si>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</si>
  <si>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</si>
  <si>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</si>
  <si>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</si>
  <si>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122251103</t>
  </si>
  <si>
    <t>Odkopávky a prokopávky nezapažené strojně v hornině třídy těžitelnosti I skupiny 3 přes 50 do 100 m3</t>
  </si>
  <si>
    <t>m3</t>
  </si>
  <si>
    <t>4</t>
  </si>
  <si>
    <t>VV</t>
  </si>
  <si>
    <t>"odkopání stávajícího svahu pro skladbu nové asfaltové plochy v tl. 0,450 m"</t>
  </si>
  <si>
    <t>106*0,450</t>
  </si>
  <si>
    <t xml:space="preserve">"odpočet vytěžené zeminy po stavbě opěrné zdi" </t>
  </si>
  <si>
    <t>-(1,000-0,400)*36,000*0,450</t>
  </si>
  <si>
    <t>Součet</t>
  </si>
  <si>
    <t>162551108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</si>
  <si>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</si>
  <si>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3</t>
  </si>
  <si>
    <t>171201201</t>
  </si>
  <si>
    <t>Uložení sypaniny na skládky nebo meziskládky bez hutnění s upravením uložené sypaniny do předepsaného tvaru</t>
  </si>
  <si>
    <t>6</t>
  </si>
  <si>
    <t>5</t>
  </si>
  <si>
    <t>Komunikace pozemní</t>
  </si>
  <si>
    <t>564851111</t>
  </si>
  <si>
    <t>Podklad ze štěrkodrti ŠD s rozprostřením a zhutněním, po zhutnění tl. 150 mm</t>
  </si>
  <si>
    <t>m2</t>
  </si>
  <si>
    <t>8</t>
  </si>
  <si>
    <t>564861111</t>
  </si>
  <si>
    <t>Podklad ze štěrkodrti ŠD s rozprostřením a zhutněním, po zhutnění tl. 200 mm</t>
  </si>
  <si>
    <t>10</t>
  </si>
  <si>
    <t>565145121</t>
  </si>
  <si>
    <t>Asfaltový beton vrstva podkladní ACP 16 (obalované kamenivo střednězrnné - OKS) s rozprostřením a zhutněním v pruhu šířky přes 3 m, po zhutnění tl. 60 mm</t>
  </si>
  <si>
    <t>12</t>
  </si>
  <si>
    <t>7</t>
  </si>
  <si>
    <t>573211111</t>
  </si>
  <si>
    <t>Postřik spojovací PS bez posypu kamenivem z asfaltu silničního, v množství 0,60 kg/m2</t>
  </si>
  <si>
    <t>14</t>
  </si>
  <si>
    <t>577144121</t>
  </si>
  <si>
    <t>Asfaltový beton vrstva obrusná ACO 11 (ABS) s rozprostřením a se zhutněním z nemodifikovaného asfaltu v pruhu šířky přes 3 m tř. I, po zhutnění tl. 50 mm</t>
  </si>
  <si>
    <t>16</t>
  </si>
  <si>
    <t>998</t>
  </si>
  <si>
    <t>Přesun hmot</t>
  </si>
  <si>
    <t>9</t>
  </si>
  <si>
    <t>998225111</t>
  </si>
  <si>
    <t>Přesun hmot pro komunikace s krytem z kameniva, monolitickým betonovým nebo živičným dopravní vzdálenost do 200 m jakékoliv délky objektu</t>
  </si>
  <si>
    <t>t</t>
  </si>
  <si>
    <t>18</t>
  </si>
  <si>
    <t>SO 02 - Úprava vjezdu k orelně</t>
  </si>
  <si>
    <t xml:space="preserve">    9 - Ostatní konstrukce a práce, bourání</t>
  </si>
  <si>
    <t xml:space="preserve">    997 - Přesun sutě</t>
  </si>
  <si>
    <t>113107341</t>
  </si>
  <si>
    <t>Odstranění podkladů nebo krytů strojně plochy jednotlivě do 50 m2 s přemístěním hmot na skládku na vzdálenost do 3 m nebo s naložením na dopravní prostředek živičných, o tl. vrstvy do 50 mm</t>
  </si>
  <si>
    <t>"odkopání stávajícího zeminy pro skladbu nové asfaltové plochy v tl. 0,450 m"</t>
  </si>
  <si>
    <t>12,000*4,000*0,250</t>
  </si>
  <si>
    <t>564821112</t>
  </si>
  <si>
    <t>Podklad ze štěrkodrti ŠD s rozprostřením a zhutněním, po zhutnění tl. 90 mm</t>
  </si>
  <si>
    <t>564831111</t>
  </si>
  <si>
    <t>Podklad ze štěrkodrti ŠD s rozprostřením a zhutněním, po zhutnění tl. 100 mm</t>
  </si>
  <si>
    <t>569831111</t>
  </si>
  <si>
    <t>Zpevnění krajnic nebo komunikací pro pěší s rozprostřením a zhutněním, po zhutnění štěrkodrtí tl. 100 mm</t>
  </si>
  <si>
    <t>předběžně 20 m</t>
  </si>
  <si>
    <t>20*0,3</t>
  </si>
  <si>
    <t>577154121</t>
  </si>
  <si>
    <t>Asfaltový beton vrstva obrusná ACO 11 (ABS) s rozprostřením a se zhutněním z nemodifikovaného asfaltu v pruhu šířky přes 3 m tř. I, po zhutnění tl. 60 mm</t>
  </si>
  <si>
    <t>Ostatní konstrukce a práce, bourání</t>
  </si>
  <si>
    <t>919735111</t>
  </si>
  <si>
    <t>Řezání stávajícího živičného krytu nebo podkladu hloubky do 50 mm</t>
  </si>
  <si>
    <t>m</t>
  </si>
  <si>
    <t>938908411</t>
  </si>
  <si>
    <t>Čištění vozovek splachováním vodou povrchu podkladu nebo krytu živičného, betonového nebo dlážděného</t>
  </si>
  <si>
    <t>20</t>
  </si>
  <si>
    <t>11</t>
  </si>
  <si>
    <t>938909331</t>
  </si>
  <si>
    <t>Čištění vozovek metením bláta, prachu nebo hlinitého nánosu s odklizením na hromady na vzdálenost do 20 m nebo naložením na dopravní prostředek ručně povrchu podkladu nebo krytu betonového nebo živičného</t>
  </si>
  <si>
    <t>22</t>
  </si>
  <si>
    <t>938909611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</si>
  <si>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</si>
  <si>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24</t>
  </si>
  <si>
    <t>997</t>
  </si>
  <si>
    <t>Přesun sutě</t>
  </si>
  <si>
    <t>13</t>
  </si>
  <si>
    <t>997221561</t>
  </si>
  <si>
    <t>Vodorovná doprava suti bez naložení, ale se složením a s hrubým urovnáním z kusových materiálů, na vzdálenost do 1 km</t>
  </si>
  <si>
    <t>26</t>
  </si>
  <si>
    <t>997221569</t>
  </si>
  <si>
    <t>Vodorovná doprava suti bez naložení, ale se složením a s hrubým urovnáním Příplatek k ceně za každý další i započatý 1 km přes 1 km</t>
  </si>
  <si>
    <t>28</t>
  </si>
  <si>
    <t>6,9*2 "Přepočtené koeficientem množství</t>
  </si>
  <si>
    <t>997221611</t>
  </si>
  <si>
    <t>Nakládání na dopravní prostředky pro vodorovnou dopravu suti</t>
  </si>
  <si>
    <t>30</t>
  </si>
  <si>
    <t>997221645</t>
  </si>
  <si>
    <t>Poplatek za uložení stavebního odpadu na skládce (skládkovné) asfaltového bez obsahu dehtu zatříděného do Katalogu odpadů pod kódem 17 03 02</t>
  </si>
  <si>
    <t>32</t>
  </si>
  <si>
    <t>17</t>
  </si>
  <si>
    <t>34</t>
  </si>
  <si>
    <t>SO 03 - Oprava místní komunikace</t>
  </si>
  <si>
    <t>113201112</t>
  </si>
  <si>
    <t>Vytrhání obrub s vybouráním lože, s přemístěním hmot na skládku na vzdálenost do 3 m nebo s naložením na dopravní prostředek silničních ležatých</t>
  </si>
  <si>
    <t>450 m</t>
  </si>
  <si>
    <t>450*0,3</t>
  </si>
  <si>
    <t>577123111</t>
  </si>
  <si>
    <t>Asfaltový beton vrstva obrusná ACO 8 (ABJ) s rozprostřením a se zhutněním z nemodifikovaného asfaltu v pruhu šířky do 3 m, po zhutnění tl. 30 mm</t>
  </si>
  <si>
    <t>899331111</t>
  </si>
  <si>
    <t>Výšková úprava uličního vstupu nebo vpusti do 200 mm zvýšením poklopu</t>
  </si>
  <si>
    <t>kus</t>
  </si>
  <si>
    <t>899431111</t>
  </si>
  <si>
    <t>Výšková úprava uličního vstupu nebo vpusti do 200 mm zvýšením krycího hrnce, šoupěte nebo hydrantu bez úpravy armatur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</si>
  <si>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</si>
  <si>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</si>
  <si>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M</t>
  </si>
  <si>
    <t>59217026</t>
  </si>
  <si>
    <t>obrubník betonový silniční 500x150x250mm</t>
  </si>
  <si>
    <t>14,000/0,5</t>
  </si>
  <si>
    <t>919735113</t>
  </si>
  <si>
    <t>Řezání stávajícího živičného krytu nebo podkladu hloubky přes 100 do 150 mm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</si>
  <si>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</si>
  <si>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</si>
  <si>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67,86*2 "Přepočtené koeficientem množství</t>
  </si>
  <si>
    <t>997221615</t>
  </si>
  <si>
    <t>Poplatek za uložení stavebního odpadu na skládce (skládkovné) z prostého betonu zatříděného do Katalogu odpadů pod kódem 17 01 01</t>
  </si>
  <si>
    <t>36</t>
  </si>
  <si>
    <t>VON - Vedlejší a ostatní náklady</t>
  </si>
  <si>
    <t>VRN - Vedlejší rozpočtové náklady - spoločné pro všechny objekty</t>
  </si>
  <si>
    <t xml:space="preserve">    VRN3 - Zařízení staveniště</t>
  </si>
  <si>
    <t xml:space="preserve">    VRN7 - Provozní vlivy</t>
  </si>
  <si>
    <t xml:space="preserve">    VRN9 - Ostatní náklady</t>
  </si>
  <si>
    <t>VRN</t>
  </si>
  <si>
    <t>Vedlejší rozpočtové náklady - spoločné pro všechny objekty</t>
  </si>
  <si>
    <t>VRN3</t>
  </si>
  <si>
    <t>Zařízení staveniště</t>
  </si>
  <si>
    <t>030001000</t>
  </si>
  <si>
    <t>kpl</t>
  </si>
  <si>
    <t>034303000</t>
  </si>
  <si>
    <t>Dopravní značení na staveništi</t>
  </si>
  <si>
    <t>VRN7</t>
  </si>
  <si>
    <t>Provozní vlivy</t>
  </si>
  <si>
    <t>070001000</t>
  </si>
  <si>
    <t>VRN9</t>
  </si>
  <si>
    <t>Ostatní náklady</t>
  </si>
  <si>
    <t>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</si>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</sst>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7" xfId="0" applyFont="1" applyFill="1" applyBorder="1" applyAlignment="1" applyProtection="1">
      <alignment horizontal="left" vertical="center"/>
    </xf>
    <xf numFmtId="0" fontId="0" fillId="2" borderId="8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9" fillId="3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3" borderId="0" xfId="0" applyFont="1" applyFill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19" fillId="3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3" borderId="17" xfId="0" applyFont="1" applyFill="1" applyBorder="1" applyAlignment="1" applyProtection="1">
      <alignment horizontal="center" vertical="center" wrapText="1"/>
    </xf>
    <xf numFmtId="0" fontId="19" fillId="3" borderId="18" xfId="0" applyFont="1" applyFill="1" applyBorder="1" applyAlignment="1" applyProtection="1">
      <alignment horizontal="center" vertical="center" wrapText="1"/>
    </xf>
    <xf numFmtId="0" fontId="19" fillId="3" borderId="19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0" fillId="0" borderId="20" xfId="0" applyFont="1" applyBorder="1" applyAlignment="1" applyProtection="1">
      <alignment horizontal="left" vertical="center"/>
    </xf>
    <xf numFmtId="0" fontId="20" fillId="0" borderId="21" xfId="0" applyFont="1" applyBorder="1" applyAlignment="1" applyProtection="1">
      <alignment horizontal="center"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32" fillId="0" borderId="23" xfId="0" applyFont="1" applyBorder="1" applyAlignment="1" applyProtection="1">
      <alignment horizontal="center" vertical="center"/>
    </xf>
    <xf numFmtId="49" fontId="32" fillId="0" borderId="23" xfId="0" applyNumberFormat="1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center" vertical="center" wrapText="1"/>
    </xf>
    <xf numFmtId="167" fontId="32" fillId="0" borderId="23" xfId="0" applyNumberFormat="1" applyFont="1" applyBorder="1" applyAlignment="1" applyProtection="1">
      <alignment vertical="center"/>
    </xf>
    <xf numFmtId="4" fontId="32" fillId="0" borderId="23" xfId="0" applyNumberFormat="1" applyFont="1" applyBorder="1" applyAlignment="1" applyProtection="1">
      <alignment vertical="center"/>
    </xf>
    <xf numFmtId="0" fontId="33" fillId="0" borderId="23" xfId="0" applyFont="1" applyBorder="1" applyAlignment="1" applyProtection="1">
      <alignment vertical="center"/>
    </xf>
    <xf numFmtId="0" fontId="33" fillId="0" borderId="4" xfId="0" applyFont="1" applyBorder="1" applyAlignment="1">
      <alignment vertical="center"/>
    </xf>
    <xf numFmtId="0" fontId="32" fillId="0" borderId="15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4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4" fillId="0" borderId="2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37" fillId="0" borderId="1" xfId="0" applyNumberFormat="1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1" xfId="0" applyFont="1" applyBorder="1" applyAlignment="1">
      <alignment vertical="top"/>
    </xf>
    <xf numFmtId="0" fontId="34" fillId="0" borderId="0" xfId="0" applyFont="1" applyAlignment="1">
      <alignment vertical="top"/>
    </xf>
    <xf numFmtId="0" fontId="34" fillId="0" borderId="24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4" fillId="0" borderId="28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27" xfId="0" applyFont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center" vertical="center"/>
    </xf>
    <xf numFmtId="0" fontId="34" fillId="0" borderId="3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37" fillId="0" borderId="3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9" fillId="0" borderId="0" xfId="0" applyFont="1" applyAlignment="1">
      <alignment vertical="center"/>
    </xf>
    <xf numFmtId="0" fontId="36" fillId="0" borderId="1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37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6" fillId="0" borderId="29" xfId="0" applyFont="1" applyBorder="1" applyAlignment="1">
      <alignment horizontal="left"/>
    </xf>
    <xf numFmtId="0" fontId="39" fillId="0" borderId="29" xfId="0" applyFont="1" applyBorder="1" applyAlignment="1"/>
    <xf numFmtId="0" fontId="34" fillId="0" borderId="27" xfId="0" applyFont="1" applyBorder="1" applyAlignment="1">
      <alignment vertical="top"/>
    </xf>
    <xf numFmtId="0" fontId="34" fillId="0" borderId="28" xfId="0" applyFont="1" applyBorder="1" applyAlignment="1">
      <alignment vertical="top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top"/>
    </xf>
    <xf numFmtId="0" fontId="34" fillId="0" borderId="30" xfId="0" applyFont="1" applyBorder="1" applyAlignment="1">
      <alignment vertical="top"/>
    </xf>
    <xf numFmtId="0" fontId="34" fillId="0" borderId="29" xfId="0" applyFont="1" applyBorder="1" applyAlignment="1">
      <alignment vertical="top"/>
    </xf>
    <xf numFmtId="0" fontId="34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3" borderId="7" xfId="0" applyFont="1" applyFill="1" applyBorder="1" applyAlignment="1" applyProtection="1">
      <alignment horizontal="center" vertical="center"/>
    </xf>
    <xf numFmtId="0" fontId="19" fillId="3" borderId="8" xfId="0" applyFont="1" applyFill="1" applyBorder="1" applyAlignment="1" applyProtection="1">
      <alignment horizontal="left" vertical="center"/>
    </xf>
    <xf numFmtId="0" fontId="19" fillId="3" borderId="8" xfId="0" applyFont="1" applyFill="1" applyBorder="1" applyAlignment="1" applyProtection="1">
      <alignment horizontal="center" vertical="center"/>
    </xf>
    <xf numFmtId="0" fontId="19" fillId="3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4" fontId="4" fillId="2" borderId="8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0" fillId="2" borderId="9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left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wrapText="1"/>
    </xf>
    <xf numFmtId="49" fontId="37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tabSelected="1" workbookViewId="0">
      <selection activeCell="J17" sqref="J17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40"/>
      <c r="AS2" s="340"/>
      <c r="AT2" s="340"/>
      <c r="AU2" s="340"/>
      <c r="AV2" s="340"/>
      <c r="AW2" s="340"/>
      <c r="AX2" s="340"/>
      <c r="AY2" s="340"/>
      <c r="AZ2" s="340"/>
      <c r="BA2" s="340"/>
      <c r="BB2" s="340"/>
      <c r="BC2" s="340"/>
      <c r="BD2" s="340"/>
      <c r="BE2" s="340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S4" s="18" t="s">
        <v>11</v>
      </c>
    </row>
    <row r="5" spans="1:74" s="1" customFormat="1" ht="12" customHeight="1">
      <c r="B5" s="22"/>
      <c r="C5" s="23"/>
      <c r="D5" s="26" t="s">
        <v>12</v>
      </c>
      <c r="E5" s="23"/>
      <c r="F5" s="23"/>
      <c r="G5" s="23"/>
      <c r="H5" s="23"/>
      <c r="I5" s="23"/>
      <c r="J5" s="23"/>
      <c r="K5" s="326" t="s">
        <v>13</v>
      </c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23"/>
      <c r="AQ5" s="23"/>
      <c r="AR5" s="21"/>
      <c r="BS5" s="18" t="s">
        <v>6</v>
      </c>
    </row>
    <row r="6" spans="1:74" s="1" customFormat="1" ht="36.950000000000003" customHeight="1">
      <c r="B6" s="22"/>
      <c r="C6" s="23"/>
      <c r="D6" s="28" t="s">
        <v>14</v>
      </c>
      <c r="E6" s="23"/>
      <c r="F6" s="23"/>
      <c r="G6" s="23"/>
      <c r="H6" s="23"/>
      <c r="I6" s="23"/>
      <c r="J6" s="23"/>
      <c r="K6" s="328" t="s">
        <v>15</v>
      </c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23"/>
      <c r="AQ6" s="23"/>
      <c r="AR6" s="21"/>
      <c r="BS6" s="18" t="s">
        <v>6</v>
      </c>
    </row>
    <row r="7" spans="1:74" s="1" customFormat="1" ht="12" customHeight="1">
      <c r="B7" s="22"/>
      <c r="C7" s="23"/>
      <c r="D7" s="29" t="s">
        <v>16</v>
      </c>
      <c r="E7" s="23"/>
      <c r="F7" s="23"/>
      <c r="G7" s="23"/>
      <c r="H7" s="23"/>
      <c r="I7" s="23"/>
      <c r="J7" s="23"/>
      <c r="K7" s="27" t="s">
        <v>17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9" t="s">
        <v>18</v>
      </c>
      <c r="AL7" s="23"/>
      <c r="AM7" s="23"/>
      <c r="AN7" s="27" t="s">
        <v>17</v>
      </c>
      <c r="AO7" s="23"/>
      <c r="AP7" s="23"/>
      <c r="AQ7" s="23"/>
      <c r="AR7" s="21"/>
      <c r="BS7" s="18" t="s">
        <v>6</v>
      </c>
    </row>
    <row r="8" spans="1:74" s="1" customFormat="1" ht="12" customHeight="1">
      <c r="B8" s="22"/>
      <c r="C8" s="23"/>
      <c r="D8" s="29" t="s">
        <v>19</v>
      </c>
      <c r="E8" s="23"/>
      <c r="F8" s="23"/>
      <c r="G8" s="23"/>
      <c r="H8" s="23"/>
      <c r="I8" s="23"/>
      <c r="J8" s="23"/>
      <c r="K8" s="27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9" t="s">
        <v>21</v>
      </c>
      <c r="AL8" s="23"/>
      <c r="AM8" s="23"/>
      <c r="AN8" s="27" t="s">
        <v>22</v>
      </c>
      <c r="AO8" s="23"/>
      <c r="AP8" s="23"/>
      <c r="AQ8" s="23"/>
      <c r="AR8" s="21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S9" s="18" t="s">
        <v>6</v>
      </c>
    </row>
    <row r="10" spans="1:74" s="1" customFormat="1" ht="12" customHeight="1">
      <c r="B10" s="22"/>
      <c r="C10" s="23"/>
      <c r="D10" s="29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9" t="s">
        <v>24</v>
      </c>
      <c r="AL10" s="23"/>
      <c r="AM10" s="23"/>
      <c r="AN10" s="27" t="s">
        <v>25</v>
      </c>
      <c r="AO10" s="23"/>
      <c r="AP10" s="23"/>
      <c r="AQ10" s="23"/>
      <c r="AR10" s="21"/>
      <c r="BS10" s="18" t="s">
        <v>6</v>
      </c>
    </row>
    <row r="11" spans="1:74" s="1" customFormat="1" ht="18.399999999999999" customHeight="1">
      <c r="B11" s="22"/>
      <c r="C11" s="23"/>
      <c r="D11" s="23"/>
      <c r="E11" s="27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9" t="s">
        <v>27</v>
      </c>
      <c r="AL11" s="23"/>
      <c r="AM11" s="23"/>
      <c r="AN11" s="27" t="s">
        <v>17</v>
      </c>
      <c r="AO11" s="23"/>
      <c r="AP11" s="23"/>
      <c r="AQ11" s="23"/>
      <c r="AR11" s="21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S12" s="18" t="s">
        <v>6</v>
      </c>
    </row>
    <row r="13" spans="1:74" s="1" customFormat="1" ht="12" customHeight="1">
      <c r="B13" s="22"/>
      <c r="C13" s="23"/>
      <c r="D13" s="29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9" t="s">
        <v>24</v>
      </c>
      <c r="AL13" s="23"/>
      <c r="AM13" s="23"/>
      <c r="AN13" s="27" t="s">
        <v>29</v>
      </c>
      <c r="AO13" s="23"/>
      <c r="AP13" s="23"/>
      <c r="AQ13" s="23"/>
      <c r="AR13" s="21"/>
      <c r="BS13" s="18" t="s">
        <v>6</v>
      </c>
    </row>
    <row r="14" spans="1:74" ht="12.75">
      <c r="B14" s="22"/>
      <c r="C14" s="23"/>
      <c r="D14" s="23"/>
      <c r="E14" s="27" t="s">
        <v>30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9" t="s">
        <v>27</v>
      </c>
      <c r="AL14" s="23"/>
      <c r="AM14" s="23"/>
      <c r="AN14" s="27" t="s">
        <v>31</v>
      </c>
      <c r="AO14" s="23"/>
      <c r="AP14" s="23"/>
      <c r="AQ14" s="23"/>
      <c r="AR14" s="21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S15" s="18" t="s">
        <v>4</v>
      </c>
    </row>
    <row r="16" spans="1:74" s="1" customFormat="1" ht="12" customHeight="1">
      <c r="B16" s="22"/>
      <c r="C16" s="23"/>
      <c r="D16" s="29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9" t="s">
        <v>24</v>
      </c>
      <c r="AL16" s="23"/>
      <c r="AM16" s="23"/>
      <c r="AN16" s="27" t="s">
        <v>17</v>
      </c>
      <c r="AO16" s="23"/>
      <c r="AP16" s="23"/>
      <c r="AQ16" s="23"/>
      <c r="AR16" s="21"/>
      <c r="BS16" s="18" t="s">
        <v>4</v>
      </c>
    </row>
    <row r="17" spans="1:71" s="1" customFormat="1" ht="18.399999999999999" customHeight="1">
      <c r="B17" s="22"/>
      <c r="C17" s="23"/>
      <c r="D17" s="23"/>
      <c r="E17" s="27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9" t="s">
        <v>27</v>
      </c>
      <c r="AL17" s="23"/>
      <c r="AM17" s="23"/>
      <c r="AN17" s="27" t="s">
        <v>17</v>
      </c>
      <c r="AO17" s="23"/>
      <c r="AP17" s="23"/>
      <c r="AQ17" s="23"/>
      <c r="AR17" s="21"/>
      <c r="BS17" s="18" t="s">
        <v>34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S18" s="18" t="s">
        <v>6</v>
      </c>
    </row>
    <row r="19" spans="1:71" s="1" customFormat="1" ht="12" customHeight="1">
      <c r="B19" s="22"/>
      <c r="C19" s="23"/>
      <c r="D19" s="29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9" t="s">
        <v>24</v>
      </c>
      <c r="AL19" s="23"/>
      <c r="AM19" s="23"/>
      <c r="AN19" s="27" t="s">
        <v>17</v>
      </c>
      <c r="AO19" s="23"/>
      <c r="AP19" s="23"/>
      <c r="AQ19" s="23"/>
      <c r="AR19" s="21"/>
      <c r="BS19" s="18" t="s">
        <v>6</v>
      </c>
    </row>
    <row r="20" spans="1:71" s="1" customFormat="1" ht="18.399999999999999" customHeight="1">
      <c r="B20" s="22"/>
      <c r="C20" s="23"/>
      <c r="D20" s="23"/>
      <c r="E20" s="27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9" t="s">
        <v>27</v>
      </c>
      <c r="AL20" s="23"/>
      <c r="AM20" s="23"/>
      <c r="AN20" s="27" t="s">
        <v>17</v>
      </c>
      <c r="AO20" s="23"/>
      <c r="AP20" s="23"/>
      <c r="AQ20" s="23"/>
      <c r="AR20" s="21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</row>
    <row r="22" spans="1:71" s="1" customFormat="1" ht="12" customHeight="1">
      <c r="B22" s="22"/>
      <c r="C22" s="23"/>
      <c r="D22" s="29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</row>
    <row r="23" spans="1:71" s="1" customFormat="1" ht="47.25" customHeight="1">
      <c r="B23" s="22"/>
      <c r="C23" s="23"/>
      <c r="D23" s="23"/>
      <c r="E23" s="329" t="s">
        <v>37</v>
      </c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  <c r="AF23" s="329"/>
      <c r="AG23" s="329"/>
      <c r="AH23" s="329"/>
      <c r="AI23" s="329"/>
      <c r="AJ23" s="329"/>
      <c r="AK23" s="329"/>
      <c r="AL23" s="329"/>
      <c r="AM23" s="329"/>
      <c r="AN23" s="329"/>
      <c r="AO23" s="23"/>
      <c r="AP23" s="23"/>
      <c r="AQ23" s="23"/>
      <c r="AR23" s="21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</row>
    <row r="25" spans="1:71" s="1" customFormat="1" ht="6.95" customHeight="1">
      <c r="B25" s="22"/>
      <c r="C25" s="23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3"/>
      <c r="AQ25" s="23"/>
      <c r="AR25" s="21"/>
    </row>
    <row r="26" spans="1:71" s="2" customFormat="1" ht="25.9" customHeight="1">
      <c r="A26" s="32"/>
      <c r="B26" s="33"/>
      <c r="C26" s="34"/>
      <c r="D26" s="35" t="s">
        <v>38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30">
        <f>ROUND(AG54,2)</f>
        <v>952968.44</v>
      </c>
      <c r="AL26" s="331"/>
      <c r="AM26" s="331"/>
      <c r="AN26" s="331"/>
      <c r="AO26" s="331"/>
      <c r="AP26" s="34"/>
      <c r="AQ26" s="34"/>
      <c r="AR26" s="37"/>
      <c r="BE26" s="32"/>
    </row>
    <row r="27" spans="1:71" s="2" customFormat="1" ht="6.95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E27" s="32"/>
    </row>
    <row r="28" spans="1:71" s="2" customFormat="1" ht="12.75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32" t="s">
        <v>39</v>
      </c>
      <c r="M28" s="332"/>
      <c r="N28" s="332"/>
      <c r="O28" s="332"/>
      <c r="P28" s="332"/>
      <c r="Q28" s="34"/>
      <c r="R28" s="34"/>
      <c r="S28" s="34"/>
      <c r="T28" s="34"/>
      <c r="U28" s="34"/>
      <c r="V28" s="34"/>
      <c r="W28" s="332" t="s">
        <v>40</v>
      </c>
      <c r="X28" s="332"/>
      <c r="Y28" s="332"/>
      <c r="Z28" s="332"/>
      <c r="AA28" s="332"/>
      <c r="AB28" s="332"/>
      <c r="AC28" s="332"/>
      <c r="AD28" s="332"/>
      <c r="AE28" s="332"/>
      <c r="AF28" s="34"/>
      <c r="AG28" s="34"/>
      <c r="AH28" s="34"/>
      <c r="AI28" s="34"/>
      <c r="AJ28" s="34"/>
      <c r="AK28" s="332" t="s">
        <v>41</v>
      </c>
      <c r="AL28" s="332"/>
      <c r="AM28" s="332"/>
      <c r="AN28" s="332"/>
      <c r="AO28" s="332"/>
      <c r="AP28" s="34"/>
      <c r="AQ28" s="34"/>
      <c r="AR28" s="37"/>
      <c r="BE28" s="32"/>
    </row>
    <row r="29" spans="1:71" s="3" customFormat="1" ht="14.45" customHeight="1">
      <c r="B29" s="38"/>
      <c r="C29" s="39"/>
      <c r="D29" s="29" t="s">
        <v>42</v>
      </c>
      <c r="E29" s="39"/>
      <c r="F29" s="29" t="s">
        <v>43</v>
      </c>
      <c r="G29" s="39"/>
      <c r="H29" s="39"/>
      <c r="I29" s="39"/>
      <c r="J29" s="39"/>
      <c r="K29" s="39"/>
      <c r="L29" s="333">
        <v>0.21</v>
      </c>
      <c r="M29" s="334"/>
      <c r="N29" s="334"/>
      <c r="O29" s="334"/>
      <c r="P29" s="334"/>
      <c r="Q29" s="39"/>
      <c r="R29" s="39"/>
      <c r="S29" s="39"/>
      <c r="T29" s="39"/>
      <c r="U29" s="39"/>
      <c r="V29" s="39"/>
      <c r="W29" s="335">
        <f>ROUND(AZ54, 2)</f>
        <v>952968.44</v>
      </c>
      <c r="X29" s="334"/>
      <c r="Y29" s="334"/>
      <c r="Z29" s="334"/>
      <c r="AA29" s="334"/>
      <c r="AB29" s="334"/>
      <c r="AC29" s="334"/>
      <c r="AD29" s="334"/>
      <c r="AE29" s="334"/>
      <c r="AF29" s="39"/>
      <c r="AG29" s="39"/>
      <c r="AH29" s="39"/>
      <c r="AI29" s="39"/>
      <c r="AJ29" s="39"/>
      <c r="AK29" s="335">
        <f>ROUND(AV54, 2)</f>
        <v>200123.37</v>
      </c>
      <c r="AL29" s="334"/>
      <c r="AM29" s="334"/>
      <c r="AN29" s="334"/>
      <c r="AO29" s="334"/>
      <c r="AP29" s="39"/>
      <c r="AQ29" s="39"/>
      <c r="AR29" s="40"/>
    </row>
    <row r="30" spans="1:71" s="3" customFormat="1" ht="14.45" customHeight="1">
      <c r="B30" s="38"/>
      <c r="C30" s="39"/>
      <c r="D30" s="39"/>
      <c r="E30" s="39"/>
      <c r="F30" s="29" t="s">
        <v>44</v>
      </c>
      <c r="G30" s="39"/>
      <c r="H30" s="39"/>
      <c r="I30" s="39"/>
      <c r="J30" s="39"/>
      <c r="K30" s="39"/>
      <c r="L30" s="333">
        <v>0.15</v>
      </c>
      <c r="M30" s="334"/>
      <c r="N30" s="334"/>
      <c r="O30" s="334"/>
      <c r="P30" s="334"/>
      <c r="Q30" s="39"/>
      <c r="R30" s="39"/>
      <c r="S30" s="39"/>
      <c r="T30" s="39"/>
      <c r="U30" s="39"/>
      <c r="V30" s="39"/>
      <c r="W30" s="335">
        <f>ROUND(BA54, 2)</f>
        <v>0</v>
      </c>
      <c r="X30" s="334"/>
      <c r="Y30" s="334"/>
      <c r="Z30" s="334"/>
      <c r="AA30" s="334"/>
      <c r="AB30" s="334"/>
      <c r="AC30" s="334"/>
      <c r="AD30" s="334"/>
      <c r="AE30" s="334"/>
      <c r="AF30" s="39"/>
      <c r="AG30" s="39"/>
      <c r="AH30" s="39"/>
      <c r="AI30" s="39"/>
      <c r="AJ30" s="39"/>
      <c r="AK30" s="335">
        <f>ROUND(AW54, 2)</f>
        <v>0</v>
      </c>
      <c r="AL30" s="334"/>
      <c r="AM30" s="334"/>
      <c r="AN30" s="334"/>
      <c r="AO30" s="334"/>
      <c r="AP30" s="39"/>
      <c r="AQ30" s="39"/>
      <c r="AR30" s="40"/>
    </row>
    <row r="31" spans="1:71" s="3" customFormat="1" ht="14.45" hidden="1" customHeight="1">
      <c r="B31" s="38"/>
      <c r="C31" s="39"/>
      <c r="D31" s="39"/>
      <c r="E31" s="39"/>
      <c r="F31" s="29" t="s">
        <v>45</v>
      </c>
      <c r="G31" s="39"/>
      <c r="H31" s="39"/>
      <c r="I31" s="39"/>
      <c r="J31" s="39"/>
      <c r="K31" s="39"/>
      <c r="L31" s="333">
        <v>0.21</v>
      </c>
      <c r="M31" s="334"/>
      <c r="N31" s="334"/>
      <c r="O31" s="334"/>
      <c r="P31" s="334"/>
      <c r="Q31" s="39"/>
      <c r="R31" s="39"/>
      <c r="S31" s="39"/>
      <c r="T31" s="39"/>
      <c r="U31" s="39"/>
      <c r="V31" s="39"/>
      <c r="W31" s="335">
        <f>ROUND(BB54, 2)</f>
        <v>0</v>
      </c>
      <c r="X31" s="334"/>
      <c r="Y31" s="334"/>
      <c r="Z31" s="334"/>
      <c r="AA31" s="334"/>
      <c r="AB31" s="334"/>
      <c r="AC31" s="334"/>
      <c r="AD31" s="334"/>
      <c r="AE31" s="334"/>
      <c r="AF31" s="39"/>
      <c r="AG31" s="39"/>
      <c r="AH31" s="39"/>
      <c r="AI31" s="39"/>
      <c r="AJ31" s="39"/>
      <c r="AK31" s="335">
        <v>0</v>
      </c>
      <c r="AL31" s="334"/>
      <c r="AM31" s="334"/>
      <c r="AN31" s="334"/>
      <c r="AO31" s="334"/>
      <c r="AP31" s="39"/>
      <c r="AQ31" s="39"/>
      <c r="AR31" s="40"/>
    </row>
    <row r="32" spans="1:71" s="3" customFormat="1" ht="14.45" hidden="1" customHeight="1">
      <c r="B32" s="38"/>
      <c r="C32" s="39"/>
      <c r="D32" s="39"/>
      <c r="E32" s="39"/>
      <c r="F32" s="29" t="s">
        <v>46</v>
      </c>
      <c r="G32" s="39"/>
      <c r="H32" s="39"/>
      <c r="I32" s="39"/>
      <c r="J32" s="39"/>
      <c r="K32" s="39"/>
      <c r="L32" s="333">
        <v>0.15</v>
      </c>
      <c r="M32" s="334"/>
      <c r="N32" s="334"/>
      <c r="O32" s="334"/>
      <c r="P32" s="334"/>
      <c r="Q32" s="39"/>
      <c r="R32" s="39"/>
      <c r="S32" s="39"/>
      <c r="T32" s="39"/>
      <c r="U32" s="39"/>
      <c r="V32" s="39"/>
      <c r="W32" s="335">
        <f>ROUND(BC54, 2)</f>
        <v>0</v>
      </c>
      <c r="X32" s="334"/>
      <c r="Y32" s="334"/>
      <c r="Z32" s="334"/>
      <c r="AA32" s="334"/>
      <c r="AB32" s="334"/>
      <c r="AC32" s="334"/>
      <c r="AD32" s="334"/>
      <c r="AE32" s="334"/>
      <c r="AF32" s="39"/>
      <c r="AG32" s="39"/>
      <c r="AH32" s="39"/>
      <c r="AI32" s="39"/>
      <c r="AJ32" s="39"/>
      <c r="AK32" s="335">
        <v>0</v>
      </c>
      <c r="AL32" s="334"/>
      <c r="AM32" s="334"/>
      <c r="AN32" s="334"/>
      <c r="AO32" s="334"/>
      <c r="AP32" s="39"/>
      <c r="AQ32" s="39"/>
      <c r="AR32" s="40"/>
    </row>
    <row r="33" spans="1:57" s="3" customFormat="1" ht="14.45" hidden="1" customHeight="1">
      <c r="B33" s="38"/>
      <c r="C33" s="39"/>
      <c r="D33" s="39"/>
      <c r="E33" s="39"/>
      <c r="F33" s="29" t="s">
        <v>47</v>
      </c>
      <c r="G33" s="39"/>
      <c r="H33" s="39"/>
      <c r="I33" s="39"/>
      <c r="J33" s="39"/>
      <c r="K33" s="39"/>
      <c r="L33" s="333">
        <v>0</v>
      </c>
      <c r="M33" s="334"/>
      <c r="N33" s="334"/>
      <c r="O33" s="334"/>
      <c r="P33" s="334"/>
      <c r="Q33" s="39"/>
      <c r="R33" s="39"/>
      <c r="S33" s="39"/>
      <c r="T33" s="39"/>
      <c r="U33" s="39"/>
      <c r="V33" s="39"/>
      <c r="W33" s="335">
        <f>ROUND(BD54, 2)</f>
        <v>0</v>
      </c>
      <c r="X33" s="334"/>
      <c r="Y33" s="334"/>
      <c r="Z33" s="334"/>
      <c r="AA33" s="334"/>
      <c r="AB33" s="334"/>
      <c r="AC33" s="334"/>
      <c r="AD33" s="334"/>
      <c r="AE33" s="334"/>
      <c r="AF33" s="39"/>
      <c r="AG33" s="39"/>
      <c r="AH33" s="39"/>
      <c r="AI33" s="39"/>
      <c r="AJ33" s="39"/>
      <c r="AK33" s="335">
        <v>0</v>
      </c>
      <c r="AL33" s="334"/>
      <c r="AM33" s="334"/>
      <c r="AN33" s="334"/>
      <c r="AO33" s="334"/>
      <c r="AP33" s="39"/>
      <c r="AQ33" s="39"/>
      <c r="AR33" s="40"/>
    </row>
    <row r="34" spans="1:57" s="2" customFormat="1" ht="6.95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E34" s="32"/>
    </row>
    <row r="35" spans="1:57" s="2" customFormat="1" ht="25.9" customHeight="1">
      <c r="A35" s="32"/>
      <c r="B35" s="33"/>
      <c r="C35" s="41"/>
      <c r="D35" s="42" t="s">
        <v>48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49</v>
      </c>
      <c r="U35" s="43"/>
      <c r="V35" s="43"/>
      <c r="W35" s="43"/>
      <c r="X35" s="339" t="s">
        <v>50</v>
      </c>
      <c r="Y35" s="337"/>
      <c r="Z35" s="337"/>
      <c r="AA35" s="337"/>
      <c r="AB35" s="337"/>
      <c r="AC35" s="43"/>
      <c r="AD35" s="43"/>
      <c r="AE35" s="43"/>
      <c r="AF35" s="43"/>
      <c r="AG35" s="43"/>
      <c r="AH35" s="43"/>
      <c r="AI35" s="43"/>
      <c r="AJ35" s="43"/>
      <c r="AK35" s="336">
        <f>SUM(AK26:AK33)</f>
        <v>1153091.81</v>
      </c>
      <c r="AL35" s="337"/>
      <c r="AM35" s="337"/>
      <c r="AN35" s="337"/>
      <c r="AO35" s="338"/>
      <c r="AP35" s="41"/>
      <c r="AQ35" s="41"/>
      <c r="AR35" s="37"/>
      <c r="BE35" s="32"/>
    </row>
    <row r="36" spans="1:57" s="2" customFormat="1" ht="6.95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BE36" s="32"/>
    </row>
    <row r="37" spans="1:57" s="2" customFormat="1" ht="6.95" customHeight="1">
      <c r="A37" s="32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37"/>
      <c r="BE37" s="32"/>
    </row>
    <row r="41" spans="1:57" s="2" customFormat="1" ht="6.95" customHeight="1">
      <c r="A41" s="32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37"/>
      <c r="BE41" s="32"/>
    </row>
    <row r="42" spans="1:57" s="2" customFormat="1" ht="24.95" customHeight="1">
      <c r="A42" s="32"/>
      <c r="B42" s="33"/>
      <c r="C42" s="24" t="s">
        <v>51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7"/>
      <c r="BE42" s="32"/>
    </row>
    <row r="43" spans="1:57" s="2" customFormat="1" ht="6.95" customHeight="1">
      <c r="A43" s="32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7"/>
      <c r="BE43" s="32"/>
    </row>
    <row r="44" spans="1:57" s="4" customFormat="1" ht="12" customHeight="1">
      <c r="B44" s="49"/>
      <c r="C44" s="29" t="s">
        <v>12</v>
      </c>
      <c r="D44" s="50"/>
      <c r="E44" s="50"/>
      <c r="F44" s="50"/>
      <c r="G44" s="50"/>
      <c r="H44" s="50"/>
      <c r="I44" s="50"/>
      <c r="J44" s="50"/>
      <c r="K44" s="50"/>
      <c r="L44" s="50" t="str">
        <f>K5</f>
        <v>20210519</v>
      </c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1"/>
    </row>
    <row r="45" spans="1:57" s="5" customFormat="1" ht="36.950000000000003" customHeight="1">
      <c r="B45" s="52"/>
      <c r="C45" s="53" t="s">
        <v>14</v>
      </c>
      <c r="D45" s="54"/>
      <c r="E45" s="54"/>
      <c r="F45" s="54"/>
      <c r="G45" s="54"/>
      <c r="H45" s="54"/>
      <c r="I45" s="54"/>
      <c r="J45" s="54"/>
      <c r="K45" s="54"/>
      <c r="L45" s="306" t="str">
        <f>K6</f>
        <v>Oprava místních komunikací Provodov-Šonov 2021</v>
      </c>
      <c r="M45" s="307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  <c r="AE45" s="307"/>
      <c r="AF45" s="307"/>
      <c r="AG45" s="307"/>
      <c r="AH45" s="307"/>
      <c r="AI45" s="307"/>
      <c r="AJ45" s="307"/>
      <c r="AK45" s="307"/>
      <c r="AL45" s="307"/>
      <c r="AM45" s="307"/>
      <c r="AN45" s="307"/>
      <c r="AO45" s="307"/>
      <c r="AP45" s="54"/>
      <c r="AQ45" s="54"/>
      <c r="AR45" s="55"/>
    </row>
    <row r="46" spans="1:57" s="2" customFormat="1" ht="6.95" customHeight="1">
      <c r="A46" s="32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7"/>
      <c r="BE46" s="32"/>
    </row>
    <row r="47" spans="1:57" s="2" customFormat="1" ht="12" customHeight="1">
      <c r="A47" s="32"/>
      <c r="B47" s="33"/>
      <c r="C47" s="29" t="s">
        <v>19</v>
      </c>
      <c r="D47" s="34"/>
      <c r="E47" s="34"/>
      <c r="F47" s="34"/>
      <c r="G47" s="34"/>
      <c r="H47" s="34"/>
      <c r="I47" s="34"/>
      <c r="J47" s="34"/>
      <c r="K47" s="34"/>
      <c r="L47" s="56" t="str">
        <f>IF(K8="","",K8)</f>
        <v>Provodov-Šonov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29" t="s">
        <v>21</v>
      </c>
      <c r="AJ47" s="34"/>
      <c r="AK47" s="34"/>
      <c r="AL47" s="34"/>
      <c r="AM47" s="308" t="str">
        <f>IF(AN8= "","",AN8)</f>
        <v>19. 5. 2021</v>
      </c>
      <c r="AN47" s="308"/>
      <c r="AO47" s="34"/>
      <c r="AP47" s="34"/>
      <c r="AQ47" s="34"/>
      <c r="AR47" s="37"/>
      <c r="BE47" s="32"/>
    </row>
    <row r="48" spans="1:57" s="2" customFormat="1" ht="6.95" customHeight="1">
      <c r="A48" s="32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7"/>
      <c r="BE48" s="32"/>
    </row>
    <row r="49" spans="1:91" s="2" customFormat="1" ht="15.2" customHeight="1">
      <c r="A49" s="32"/>
      <c r="B49" s="33"/>
      <c r="C49" s="29" t="s">
        <v>23</v>
      </c>
      <c r="D49" s="34"/>
      <c r="E49" s="34"/>
      <c r="F49" s="34"/>
      <c r="G49" s="34"/>
      <c r="H49" s="34"/>
      <c r="I49" s="34"/>
      <c r="J49" s="34"/>
      <c r="K49" s="34"/>
      <c r="L49" s="50" t="str">
        <f>IF(E11= "","",E11)</f>
        <v>Obec Provodov-Šonov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29" t="s">
        <v>32</v>
      </c>
      <c r="AJ49" s="34"/>
      <c r="AK49" s="34"/>
      <c r="AL49" s="34"/>
      <c r="AM49" s="309" t="str">
        <f>IF(E17="","",E17)</f>
        <v xml:space="preserve"> </v>
      </c>
      <c r="AN49" s="310"/>
      <c r="AO49" s="310"/>
      <c r="AP49" s="310"/>
      <c r="AQ49" s="34"/>
      <c r="AR49" s="37"/>
      <c r="AS49" s="311" t="s">
        <v>52</v>
      </c>
      <c r="AT49" s="312"/>
      <c r="AU49" s="58"/>
      <c r="AV49" s="58"/>
      <c r="AW49" s="58"/>
      <c r="AX49" s="58"/>
      <c r="AY49" s="58"/>
      <c r="AZ49" s="58"/>
      <c r="BA49" s="58"/>
      <c r="BB49" s="58"/>
      <c r="BC49" s="58"/>
      <c r="BD49" s="59"/>
      <c r="BE49" s="32"/>
    </row>
    <row r="50" spans="1:91" s="2" customFormat="1" ht="15.2" customHeight="1">
      <c r="A50" s="32"/>
      <c r="B50" s="33"/>
      <c r="C50" s="29" t="s">
        <v>28</v>
      </c>
      <c r="D50" s="34"/>
      <c r="E50" s="34"/>
      <c r="F50" s="34"/>
      <c r="G50" s="34"/>
      <c r="H50" s="34"/>
      <c r="I50" s="34"/>
      <c r="J50" s="34"/>
      <c r="K50" s="34"/>
      <c r="L50" s="50" t="str">
        <f>IF(E14="","",E14)</f>
        <v>STAKO Červený Kostelec s.r.o.</v>
      </c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29" t="s">
        <v>35</v>
      </c>
      <c r="AJ50" s="34"/>
      <c r="AK50" s="34"/>
      <c r="AL50" s="34"/>
      <c r="AM50" s="309" t="str">
        <f>IF(E20="","",E20)</f>
        <v xml:space="preserve"> </v>
      </c>
      <c r="AN50" s="310"/>
      <c r="AO50" s="310"/>
      <c r="AP50" s="310"/>
      <c r="AQ50" s="34"/>
      <c r="AR50" s="37"/>
      <c r="AS50" s="313"/>
      <c r="AT50" s="314"/>
      <c r="AU50" s="60"/>
      <c r="AV50" s="60"/>
      <c r="AW50" s="60"/>
      <c r="AX50" s="60"/>
      <c r="AY50" s="60"/>
      <c r="AZ50" s="60"/>
      <c r="BA50" s="60"/>
      <c r="BB50" s="60"/>
      <c r="BC50" s="60"/>
      <c r="BD50" s="61"/>
      <c r="BE50" s="32"/>
    </row>
    <row r="51" spans="1:91" s="2" customFormat="1" ht="10.9" customHeight="1">
      <c r="A51" s="32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7"/>
      <c r="AS51" s="315"/>
      <c r="AT51" s="316"/>
      <c r="AU51" s="62"/>
      <c r="AV51" s="62"/>
      <c r="AW51" s="62"/>
      <c r="AX51" s="62"/>
      <c r="AY51" s="62"/>
      <c r="AZ51" s="62"/>
      <c r="BA51" s="62"/>
      <c r="BB51" s="62"/>
      <c r="BC51" s="62"/>
      <c r="BD51" s="63"/>
      <c r="BE51" s="32"/>
    </row>
    <row r="52" spans="1:91" s="2" customFormat="1" ht="29.25" customHeight="1">
      <c r="A52" s="32"/>
      <c r="B52" s="33"/>
      <c r="C52" s="317" t="s">
        <v>53</v>
      </c>
      <c r="D52" s="318"/>
      <c r="E52" s="318"/>
      <c r="F52" s="318"/>
      <c r="G52" s="318"/>
      <c r="H52" s="64"/>
      <c r="I52" s="319" t="s">
        <v>54</v>
      </c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20" t="s">
        <v>55</v>
      </c>
      <c r="AH52" s="318"/>
      <c r="AI52" s="318"/>
      <c r="AJ52" s="318"/>
      <c r="AK52" s="318"/>
      <c r="AL52" s="318"/>
      <c r="AM52" s="318"/>
      <c r="AN52" s="319" t="s">
        <v>56</v>
      </c>
      <c r="AO52" s="318"/>
      <c r="AP52" s="318"/>
      <c r="AQ52" s="65" t="s">
        <v>57</v>
      </c>
      <c r="AR52" s="37"/>
      <c r="AS52" s="66" t="s">
        <v>58</v>
      </c>
      <c r="AT52" s="67" t="s">
        <v>59</v>
      </c>
      <c r="AU52" s="67" t="s">
        <v>60</v>
      </c>
      <c r="AV52" s="67" t="s">
        <v>61</v>
      </c>
      <c r="AW52" s="67" t="s">
        <v>62</v>
      </c>
      <c r="AX52" s="67" t="s">
        <v>63</v>
      </c>
      <c r="AY52" s="67" t="s">
        <v>64</v>
      </c>
      <c r="AZ52" s="67" t="s">
        <v>65</v>
      </c>
      <c r="BA52" s="67" t="s">
        <v>66</v>
      </c>
      <c r="BB52" s="67" t="s">
        <v>67</v>
      </c>
      <c r="BC52" s="67" t="s">
        <v>68</v>
      </c>
      <c r="BD52" s="68" t="s">
        <v>69</v>
      </c>
      <c r="BE52" s="32"/>
    </row>
    <row r="53" spans="1:91" s="2" customFormat="1" ht="10.9" customHeight="1">
      <c r="A53" s="32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7"/>
      <c r="AS53" s="69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1"/>
      <c r="BE53" s="32"/>
    </row>
    <row r="54" spans="1:91" s="6" customFormat="1" ht="32.450000000000003" customHeight="1">
      <c r="B54" s="72"/>
      <c r="C54" s="73" t="s">
        <v>70</v>
      </c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324">
        <f>ROUND(SUM(AG55:AG58),2)</f>
        <v>952968.44</v>
      </c>
      <c r="AH54" s="324"/>
      <c r="AI54" s="324"/>
      <c r="AJ54" s="324"/>
      <c r="AK54" s="324"/>
      <c r="AL54" s="324"/>
      <c r="AM54" s="324"/>
      <c r="AN54" s="325">
        <f>SUM(AG54,AT54)</f>
        <v>1153091.81</v>
      </c>
      <c r="AO54" s="325"/>
      <c r="AP54" s="325"/>
      <c r="AQ54" s="76" t="s">
        <v>17</v>
      </c>
      <c r="AR54" s="77"/>
      <c r="AS54" s="78">
        <f>ROUND(SUM(AS55:AS58),2)</f>
        <v>0</v>
      </c>
      <c r="AT54" s="79">
        <f>ROUND(SUM(AV54:AW54),2)</f>
        <v>200123.37</v>
      </c>
      <c r="AU54" s="80">
        <f>ROUND(SUM(AU55:AU58),5)</f>
        <v>0</v>
      </c>
      <c r="AV54" s="79">
        <f>ROUND(AZ54*L29,2)</f>
        <v>200123.37</v>
      </c>
      <c r="AW54" s="79">
        <f>ROUND(BA54*L30,2)</f>
        <v>0</v>
      </c>
      <c r="AX54" s="79">
        <f>ROUND(BB54*L29,2)</f>
        <v>0</v>
      </c>
      <c r="AY54" s="79">
        <f>ROUND(BC54*L30,2)</f>
        <v>0</v>
      </c>
      <c r="AZ54" s="79">
        <f>ROUND(SUM(AZ55:AZ58),2)</f>
        <v>952968.44</v>
      </c>
      <c r="BA54" s="79">
        <f>ROUND(SUM(BA55:BA58),2)</f>
        <v>0</v>
      </c>
      <c r="BB54" s="79">
        <f>ROUND(SUM(BB55:BB58),2)</f>
        <v>0</v>
      </c>
      <c r="BC54" s="79">
        <f>ROUND(SUM(BC55:BC58),2)</f>
        <v>0</v>
      </c>
      <c r="BD54" s="81">
        <f>ROUND(SUM(BD55:BD58),2)</f>
        <v>0</v>
      </c>
      <c r="BS54" s="82" t="s">
        <v>71</v>
      </c>
      <c r="BT54" s="82" t="s">
        <v>72</v>
      </c>
      <c r="BU54" s="83" t="s">
        <v>73</v>
      </c>
      <c r="BV54" s="82" t="s">
        <v>74</v>
      </c>
      <c r="BW54" s="82" t="s">
        <v>5</v>
      </c>
      <c r="BX54" s="82" t="s">
        <v>75</v>
      </c>
      <c r="CL54" s="82" t="s">
        <v>17</v>
      </c>
    </row>
    <row r="55" spans="1:91" s="7" customFormat="1" ht="16.5" customHeight="1">
      <c r="A55" s="84" t="s">
        <v>76</v>
      </c>
      <c r="B55" s="85"/>
      <c r="C55" s="86"/>
      <c r="D55" s="323" t="s">
        <v>77</v>
      </c>
      <c r="E55" s="323"/>
      <c r="F55" s="323"/>
      <c r="G55" s="323"/>
      <c r="H55" s="323"/>
      <c r="I55" s="87"/>
      <c r="J55" s="323" t="s">
        <v>78</v>
      </c>
      <c r="K55" s="323"/>
      <c r="L55" s="323"/>
      <c r="M55" s="323"/>
      <c r="N55" s="323"/>
      <c r="O55" s="323"/>
      <c r="P55" s="323"/>
      <c r="Q55" s="323"/>
      <c r="R55" s="323"/>
      <c r="S55" s="323"/>
      <c r="T55" s="323"/>
      <c r="U55" s="323"/>
      <c r="V55" s="323"/>
      <c r="W55" s="323"/>
      <c r="X55" s="323"/>
      <c r="Y55" s="323"/>
      <c r="Z55" s="323"/>
      <c r="AA55" s="323"/>
      <c r="AB55" s="323"/>
      <c r="AC55" s="323"/>
      <c r="AD55" s="323"/>
      <c r="AE55" s="323"/>
      <c r="AF55" s="323"/>
      <c r="AG55" s="321">
        <f>'SO 01 - Podelné parkoviště'!J30</f>
        <v>80331.7</v>
      </c>
      <c r="AH55" s="322"/>
      <c r="AI55" s="322"/>
      <c r="AJ55" s="322"/>
      <c r="AK55" s="322"/>
      <c r="AL55" s="322"/>
      <c r="AM55" s="322"/>
      <c r="AN55" s="321">
        <f>SUM(AG55,AT55)</f>
        <v>97201.36</v>
      </c>
      <c r="AO55" s="322"/>
      <c r="AP55" s="322"/>
      <c r="AQ55" s="88" t="s">
        <v>79</v>
      </c>
      <c r="AR55" s="89"/>
      <c r="AS55" s="90">
        <v>0</v>
      </c>
      <c r="AT55" s="91">
        <f>ROUND(SUM(AV55:AW55),2)</f>
        <v>16869.66</v>
      </c>
      <c r="AU55" s="92">
        <f>'SO 01 - Podelné parkoviště'!P83</f>
        <v>0</v>
      </c>
      <c r="AV55" s="91">
        <f>'SO 01 - Podelné parkoviště'!J33</f>
        <v>16869.66</v>
      </c>
      <c r="AW55" s="91">
        <f>'SO 01 - Podelné parkoviště'!J34</f>
        <v>0</v>
      </c>
      <c r="AX55" s="91">
        <f>'SO 01 - Podelné parkoviště'!J35</f>
        <v>0</v>
      </c>
      <c r="AY55" s="91">
        <f>'SO 01 - Podelné parkoviště'!J36</f>
        <v>0</v>
      </c>
      <c r="AZ55" s="91">
        <f>'SO 01 - Podelné parkoviště'!F33</f>
        <v>80331.7</v>
      </c>
      <c r="BA55" s="91">
        <f>'SO 01 - Podelné parkoviště'!F34</f>
        <v>0</v>
      </c>
      <c r="BB55" s="91">
        <f>'SO 01 - Podelné parkoviště'!F35</f>
        <v>0</v>
      </c>
      <c r="BC55" s="91">
        <f>'SO 01 - Podelné parkoviště'!F36</f>
        <v>0</v>
      </c>
      <c r="BD55" s="93">
        <f>'SO 01 - Podelné parkoviště'!F37</f>
        <v>0</v>
      </c>
      <c r="BT55" s="94" t="s">
        <v>80</v>
      </c>
      <c r="BV55" s="94" t="s">
        <v>74</v>
      </c>
      <c r="BW55" s="94" t="s">
        <v>81</v>
      </c>
      <c r="BX55" s="94" t="s">
        <v>5</v>
      </c>
      <c r="CL55" s="94" t="s">
        <v>17</v>
      </c>
      <c r="CM55" s="94" t="s">
        <v>82</v>
      </c>
    </row>
    <row r="56" spans="1:91" s="7" customFormat="1" ht="16.5" customHeight="1">
      <c r="A56" s="84" t="s">
        <v>76</v>
      </c>
      <c r="B56" s="85"/>
      <c r="C56" s="86"/>
      <c r="D56" s="323" t="s">
        <v>83</v>
      </c>
      <c r="E56" s="323"/>
      <c r="F56" s="323"/>
      <c r="G56" s="323"/>
      <c r="H56" s="323"/>
      <c r="I56" s="87"/>
      <c r="J56" s="323" t="s">
        <v>84</v>
      </c>
      <c r="K56" s="323"/>
      <c r="L56" s="323"/>
      <c r="M56" s="323"/>
      <c r="N56" s="323"/>
      <c r="O56" s="323"/>
      <c r="P56" s="323"/>
      <c r="Q56" s="323"/>
      <c r="R56" s="323"/>
      <c r="S56" s="323"/>
      <c r="T56" s="323"/>
      <c r="U56" s="323"/>
      <c r="V56" s="323"/>
      <c r="W56" s="323"/>
      <c r="X56" s="323"/>
      <c r="Y56" s="323"/>
      <c r="Z56" s="323"/>
      <c r="AA56" s="323"/>
      <c r="AB56" s="323"/>
      <c r="AC56" s="323"/>
      <c r="AD56" s="323"/>
      <c r="AE56" s="323"/>
      <c r="AF56" s="323"/>
      <c r="AG56" s="321">
        <f>'SO 02 - Úprava vjezdu k o...'!J30</f>
        <v>46117.15</v>
      </c>
      <c r="AH56" s="322"/>
      <c r="AI56" s="322"/>
      <c r="AJ56" s="322"/>
      <c r="AK56" s="322"/>
      <c r="AL56" s="322"/>
      <c r="AM56" s="322"/>
      <c r="AN56" s="321">
        <f>SUM(AG56,AT56)</f>
        <v>55801.75</v>
      </c>
      <c r="AO56" s="322"/>
      <c r="AP56" s="322"/>
      <c r="AQ56" s="88" t="s">
        <v>79</v>
      </c>
      <c r="AR56" s="89"/>
      <c r="AS56" s="90">
        <v>0</v>
      </c>
      <c r="AT56" s="91">
        <f>ROUND(SUM(AV56:AW56),2)</f>
        <v>9684.6</v>
      </c>
      <c r="AU56" s="92">
        <f>'SO 02 - Úprava vjezdu k o...'!P85</f>
        <v>0</v>
      </c>
      <c r="AV56" s="91">
        <f>'SO 02 - Úprava vjezdu k o...'!J33</f>
        <v>9684.6</v>
      </c>
      <c r="AW56" s="91">
        <f>'SO 02 - Úprava vjezdu k o...'!J34</f>
        <v>0</v>
      </c>
      <c r="AX56" s="91">
        <f>'SO 02 - Úprava vjezdu k o...'!J35</f>
        <v>0</v>
      </c>
      <c r="AY56" s="91">
        <f>'SO 02 - Úprava vjezdu k o...'!J36</f>
        <v>0</v>
      </c>
      <c r="AZ56" s="91">
        <f>'SO 02 - Úprava vjezdu k o...'!F33</f>
        <v>46117.15</v>
      </c>
      <c r="BA56" s="91">
        <f>'SO 02 - Úprava vjezdu k o...'!F34</f>
        <v>0</v>
      </c>
      <c r="BB56" s="91">
        <f>'SO 02 - Úprava vjezdu k o...'!F35</f>
        <v>0</v>
      </c>
      <c r="BC56" s="91">
        <f>'SO 02 - Úprava vjezdu k o...'!F36</f>
        <v>0</v>
      </c>
      <c r="BD56" s="93">
        <f>'SO 02 - Úprava vjezdu k o...'!F37</f>
        <v>0</v>
      </c>
      <c r="BT56" s="94" t="s">
        <v>80</v>
      </c>
      <c r="BV56" s="94" t="s">
        <v>74</v>
      </c>
      <c r="BW56" s="94" t="s">
        <v>85</v>
      </c>
      <c r="BX56" s="94" t="s">
        <v>5</v>
      </c>
      <c r="CL56" s="94" t="s">
        <v>17</v>
      </c>
      <c r="CM56" s="94" t="s">
        <v>82</v>
      </c>
    </row>
    <row r="57" spans="1:91" s="7" customFormat="1" ht="16.5" customHeight="1">
      <c r="A57" s="84" t="s">
        <v>76</v>
      </c>
      <c r="B57" s="85"/>
      <c r="C57" s="86"/>
      <c r="D57" s="323" t="s">
        <v>86</v>
      </c>
      <c r="E57" s="323"/>
      <c r="F57" s="323"/>
      <c r="G57" s="323"/>
      <c r="H57" s="323"/>
      <c r="I57" s="87"/>
      <c r="J57" s="323" t="s">
        <v>87</v>
      </c>
      <c r="K57" s="323"/>
      <c r="L57" s="323"/>
      <c r="M57" s="323"/>
      <c r="N57" s="323"/>
      <c r="O57" s="323"/>
      <c r="P57" s="323"/>
      <c r="Q57" s="323"/>
      <c r="R57" s="323"/>
      <c r="S57" s="323"/>
      <c r="T57" s="323"/>
      <c r="U57" s="323"/>
      <c r="V57" s="323"/>
      <c r="W57" s="323"/>
      <c r="X57" s="323"/>
      <c r="Y57" s="323"/>
      <c r="Z57" s="323"/>
      <c r="AA57" s="323"/>
      <c r="AB57" s="323"/>
      <c r="AC57" s="323"/>
      <c r="AD57" s="323"/>
      <c r="AE57" s="323"/>
      <c r="AF57" s="323"/>
      <c r="AG57" s="321">
        <f>'SO 03 - Oprava místní kom...'!J30</f>
        <v>815519.59</v>
      </c>
      <c r="AH57" s="322"/>
      <c r="AI57" s="322"/>
      <c r="AJ57" s="322"/>
      <c r="AK57" s="322"/>
      <c r="AL57" s="322"/>
      <c r="AM57" s="322"/>
      <c r="AN57" s="321">
        <f>SUM(AG57,AT57)</f>
        <v>986778.7</v>
      </c>
      <c r="AO57" s="322"/>
      <c r="AP57" s="322"/>
      <c r="AQ57" s="88" t="s">
        <v>79</v>
      </c>
      <c r="AR57" s="89"/>
      <c r="AS57" s="90">
        <v>0</v>
      </c>
      <c r="AT57" s="91">
        <f>ROUND(SUM(AV57:AW57),2)</f>
        <v>171259.11</v>
      </c>
      <c r="AU57" s="92">
        <f>'SO 03 - Oprava místní kom...'!P85</f>
        <v>0</v>
      </c>
      <c r="AV57" s="91">
        <f>'SO 03 - Oprava místní kom...'!J33</f>
        <v>171259.11</v>
      </c>
      <c r="AW57" s="91">
        <f>'SO 03 - Oprava místní kom...'!J34</f>
        <v>0</v>
      </c>
      <c r="AX57" s="91">
        <f>'SO 03 - Oprava místní kom...'!J35</f>
        <v>0</v>
      </c>
      <c r="AY57" s="91">
        <f>'SO 03 - Oprava místní kom...'!J36</f>
        <v>0</v>
      </c>
      <c r="AZ57" s="91">
        <f>'SO 03 - Oprava místní kom...'!F33</f>
        <v>815519.59</v>
      </c>
      <c r="BA57" s="91">
        <f>'SO 03 - Oprava místní kom...'!F34</f>
        <v>0</v>
      </c>
      <c r="BB57" s="91">
        <f>'SO 03 - Oprava místní kom...'!F35</f>
        <v>0</v>
      </c>
      <c r="BC57" s="91">
        <f>'SO 03 - Oprava místní kom...'!F36</f>
        <v>0</v>
      </c>
      <c r="BD57" s="93">
        <f>'SO 03 - Oprava místní kom...'!F37</f>
        <v>0</v>
      </c>
      <c r="BT57" s="94" t="s">
        <v>80</v>
      </c>
      <c r="BV57" s="94" t="s">
        <v>74</v>
      </c>
      <c r="BW57" s="94" t="s">
        <v>88</v>
      </c>
      <c r="BX57" s="94" t="s">
        <v>5</v>
      </c>
      <c r="CL57" s="94" t="s">
        <v>17</v>
      </c>
      <c r="CM57" s="94" t="s">
        <v>82</v>
      </c>
    </row>
    <row r="58" spans="1:91" s="7" customFormat="1" ht="16.5" customHeight="1">
      <c r="A58" s="84" t="s">
        <v>76</v>
      </c>
      <c r="B58" s="85"/>
      <c r="C58" s="86"/>
      <c r="D58" s="323" t="s">
        <v>89</v>
      </c>
      <c r="E58" s="323"/>
      <c r="F58" s="323"/>
      <c r="G58" s="323"/>
      <c r="H58" s="323"/>
      <c r="I58" s="87"/>
      <c r="J58" s="323" t="s">
        <v>90</v>
      </c>
      <c r="K58" s="323"/>
      <c r="L58" s="323"/>
      <c r="M58" s="323"/>
      <c r="N58" s="323"/>
      <c r="O58" s="323"/>
      <c r="P58" s="323"/>
      <c r="Q58" s="323"/>
      <c r="R58" s="323"/>
      <c r="S58" s="323"/>
      <c r="T58" s="323"/>
      <c r="U58" s="323"/>
      <c r="V58" s="323"/>
      <c r="W58" s="323"/>
      <c r="X58" s="323"/>
      <c r="Y58" s="323"/>
      <c r="Z58" s="323"/>
      <c r="AA58" s="323"/>
      <c r="AB58" s="323"/>
      <c r="AC58" s="323"/>
      <c r="AD58" s="323"/>
      <c r="AE58" s="323"/>
      <c r="AF58" s="323"/>
      <c r="AG58" s="321">
        <f>'VON - Vedlejší a ostatní ...'!J30</f>
        <v>11000</v>
      </c>
      <c r="AH58" s="322"/>
      <c r="AI58" s="322"/>
      <c r="AJ58" s="322"/>
      <c r="AK58" s="322"/>
      <c r="AL58" s="322"/>
      <c r="AM58" s="322"/>
      <c r="AN58" s="321">
        <f>SUM(AG58,AT58)</f>
        <v>13310</v>
      </c>
      <c r="AO58" s="322"/>
      <c r="AP58" s="322"/>
      <c r="AQ58" s="88" t="s">
        <v>79</v>
      </c>
      <c r="AR58" s="89"/>
      <c r="AS58" s="95">
        <v>0</v>
      </c>
      <c r="AT58" s="96">
        <f>ROUND(SUM(AV58:AW58),2)</f>
        <v>2310</v>
      </c>
      <c r="AU58" s="97">
        <f>'VON - Vedlejší a ostatní ...'!P83</f>
        <v>0</v>
      </c>
      <c r="AV58" s="96">
        <f>'VON - Vedlejší a ostatní ...'!J33</f>
        <v>2310</v>
      </c>
      <c r="AW58" s="96">
        <f>'VON - Vedlejší a ostatní ...'!J34</f>
        <v>0</v>
      </c>
      <c r="AX58" s="96">
        <f>'VON - Vedlejší a ostatní ...'!J35</f>
        <v>0</v>
      </c>
      <c r="AY58" s="96">
        <f>'VON - Vedlejší a ostatní ...'!J36</f>
        <v>0</v>
      </c>
      <c r="AZ58" s="96">
        <f>'VON - Vedlejší a ostatní ...'!F33</f>
        <v>11000</v>
      </c>
      <c r="BA58" s="96">
        <f>'VON - Vedlejší a ostatní ...'!F34</f>
        <v>0</v>
      </c>
      <c r="BB58" s="96">
        <f>'VON - Vedlejší a ostatní ...'!F35</f>
        <v>0</v>
      </c>
      <c r="BC58" s="96">
        <f>'VON - Vedlejší a ostatní ...'!F36</f>
        <v>0</v>
      </c>
      <c r="BD58" s="98">
        <f>'VON - Vedlejší a ostatní ...'!F37</f>
        <v>0</v>
      </c>
      <c r="BT58" s="94" t="s">
        <v>80</v>
      </c>
      <c r="BV58" s="94" t="s">
        <v>74</v>
      </c>
      <c r="BW58" s="94" t="s">
        <v>91</v>
      </c>
      <c r="BX58" s="94" t="s">
        <v>5</v>
      </c>
      <c r="CL58" s="94" t="s">
        <v>17</v>
      </c>
      <c r="CM58" s="94" t="s">
        <v>82</v>
      </c>
    </row>
    <row r="59" spans="1:91" s="2" customFormat="1" ht="30" customHeight="1">
      <c r="A59" s="32"/>
      <c r="B59" s="33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7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91" s="2" customFormat="1" ht="6.95" customHeight="1">
      <c r="A60" s="32"/>
      <c r="B60" s="4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37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</sheetData>
  <sheetProtection algorithmName="SHA-512" hashValue="gWwj82Cv0FmdM7o6RKIH07uDdsa1ehBEm8cPgXIgDCTGEMpmtN5fx6oUxZ4kTggH380KLyex+MZHUkxt+U8nBw==" saltValue="o9Uf0MK90wZI4SMLEEol879RfRvi5w8QiODmdXlWRcNSZfCTlGkiT8Ji0CycdhroJU+lD7LaJBynxzvpxJrFOw==" spinCount="100000" sheet="1" objects="1" scenarios="1" formatColumns="0" formatRows="0"/>
  <mergeCells count="5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58:AP58"/>
    <mergeCell ref="AG58:AM58"/>
    <mergeCell ref="J58:AF58"/>
    <mergeCell ref="D58:H58"/>
    <mergeCell ref="AG54:AM54"/>
    <mergeCell ref="AN54:AP54"/>
    <mergeCell ref="J56:AF56"/>
    <mergeCell ref="D56:H56"/>
    <mergeCell ref="AN56:AP56"/>
    <mergeCell ref="AG56:AM56"/>
    <mergeCell ref="J57:AF57"/>
    <mergeCell ref="AG57:AM57"/>
    <mergeCell ref="D57:H57"/>
    <mergeCell ref="AN57:AP57"/>
    <mergeCell ref="C52:G52"/>
    <mergeCell ref="AN52:AP52"/>
    <mergeCell ref="AG52:AM52"/>
    <mergeCell ref="I52:AF52"/>
    <mergeCell ref="AN55:AP55"/>
    <mergeCell ref="D55:H55"/>
    <mergeCell ref="AG55:AM55"/>
    <mergeCell ref="J55:AF55"/>
    <mergeCell ref="L45:AO45"/>
    <mergeCell ref="AM47:AN47"/>
    <mergeCell ref="AM49:AP49"/>
    <mergeCell ref="AS49:AT51"/>
    <mergeCell ref="AM50:AP50"/>
  </mergeCells>
  <hyperlinks>
    <hyperlink ref="A55" location="'SO 01 - Podelné parkoviště'!C2" display="/"/>
    <hyperlink ref="A56" location="'SO 02 - Úprava vjezdu k o...'!C2" display="/"/>
    <hyperlink ref="A57" location="'SO 03 - Oprava místní kom...'!C2" display="/"/>
    <hyperlink ref="A58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02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3"/>
    </row>
    <row r="2" spans="1:46" s="1" customFormat="1" ht="36.950000000000003" customHeight="1"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AT2" s="18" t="s">
        <v>81</v>
      </c>
    </row>
    <row r="3" spans="1:46" s="1" customFormat="1" ht="6.95" customHeight="1"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21"/>
      <c r="AT3" s="18" t="s">
        <v>82</v>
      </c>
    </row>
    <row r="4" spans="1:46" s="1" customFormat="1" ht="24.95" customHeight="1">
      <c r="B4" s="21"/>
      <c r="D4" s="101" t="s">
        <v>92</v>
      </c>
      <c r="L4" s="21"/>
      <c r="M4" s="10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3" t="s">
        <v>14</v>
      </c>
      <c r="L6" s="21"/>
    </row>
    <row r="7" spans="1:46" s="1" customFormat="1" ht="16.5" customHeight="1">
      <c r="B7" s="21"/>
      <c r="E7" s="341" t="str">
        <f>'Rekapitulace stavby'!K6</f>
        <v>Oprava místních komunikací Provodov-Šonov 2021</v>
      </c>
      <c r="F7" s="342"/>
      <c r="G7" s="342"/>
      <c r="H7" s="342"/>
      <c r="L7" s="21"/>
    </row>
    <row r="8" spans="1:46" s="2" customFormat="1" ht="12" customHeight="1">
      <c r="A8" s="32"/>
      <c r="B8" s="37"/>
      <c r="C8" s="32"/>
      <c r="D8" s="103" t="s">
        <v>93</v>
      </c>
      <c r="E8" s="32"/>
      <c r="F8" s="32"/>
      <c r="G8" s="32"/>
      <c r="H8" s="32"/>
      <c r="I8" s="32"/>
      <c r="J8" s="32"/>
      <c r="K8" s="32"/>
      <c r="L8" s="104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343" t="s">
        <v>94</v>
      </c>
      <c r="F9" s="344"/>
      <c r="G9" s="344"/>
      <c r="H9" s="344"/>
      <c r="I9" s="32"/>
      <c r="J9" s="32"/>
      <c r="K9" s="32"/>
      <c r="L9" s="104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104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03" t="s">
        <v>16</v>
      </c>
      <c r="E11" s="32"/>
      <c r="F11" s="105" t="s">
        <v>17</v>
      </c>
      <c r="G11" s="32"/>
      <c r="H11" s="32"/>
      <c r="I11" s="103" t="s">
        <v>18</v>
      </c>
      <c r="J11" s="105" t="s">
        <v>17</v>
      </c>
      <c r="K11" s="32"/>
      <c r="L11" s="104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03" t="s">
        <v>19</v>
      </c>
      <c r="E12" s="32"/>
      <c r="F12" s="105" t="s">
        <v>20</v>
      </c>
      <c r="G12" s="32"/>
      <c r="H12" s="32"/>
      <c r="I12" s="103" t="s">
        <v>21</v>
      </c>
      <c r="J12" s="106" t="str">
        <f>'Rekapitulace stavby'!AN8</f>
        <v>19. 5. 2021</v>
      </c>
      <c r="K12" s="32"/>
      <c r="L12" s="104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104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03" t="s">
        <v>23</v>
      </c>
      <c r="E14" s="32"/>
      <c r="F14" s="32"/>
      <c r="G14" s="32"/>
      <c r="H14" s="32"/>
      <c r="I14" s="103" t="s">
        <v>24</v>
      </c>
      <c r="J14" s="105" t="s">
        <v>25</v>
      </c>
      <c r="K14" s="32"/>
      <c r="L14" s="104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05" t="s">
        <v>26</v>
      </c>
      <c r="F15" s="32"/>
      <c r="G15" s="32"/>
      <c r="H15" s="32"/>
      <c r="I15" s="103" t="s">
        <v>27</v>
      </c>
      <c r="J15" s="105" t="s">
        <v>17</v>
      </c>
      <c r="K15" s="32"/>
      <c r="L15" s="104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104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03" t="s">
        <v>28</v>
      </c>
      <c r="E17" s="32"/>
      <c r="F17" s="32"/>
      <c r="G17" s="32"/>
      <c r="H17" s="32"/>
      <c r="I17" s="103" t="s">
        <v>24</v>
      </c>
      <c r="J17" s="105" t="s">
        <v>29</v>
      </c>
      <c r="K17" s="32"/>
      <c r="L17" s="104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105" t="s">
        <v>30</v>
      </c>
      <c r="F18" s="32"/>
      <c r="G18" s="32"/>
      <c r="H18" s="32"/>
      <c r="I18" s="103" t="s">
        <v>27</v>
      </c>
      <c r="J18" s="105" t="s">
        <v>31</v>
      </c>
      <c r="K18" s="32"/>
      <c r="L18" s="104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104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03" t="s">
        <v>32</v>
      </c>
      <c r="E20" s="32"/>
      <c r="F20" s="32"/>
      <c r="G20" s="32"/>
      <c r="H20" s="32"/>
      <c r="I20" s="103" t="s">
        <v>24</v>
      </c>
      <c r="J20" s="105" t="str">
        <f>IF('Rekapitulace stavby'!AN16="","",'Rekapitulace stavby'!AN16)</f>
        <v/>
      </c>
      <c r="K20" s="32"/>
      <c r="L20" s="104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05" t="str">
        <f>IF('Rekapitulace stavby'!E17="","",'Rekapitulace stavby'!E17)</f>
        <v xml:space="preserve"> </v>
      </c>
      <c r="F21" s="32"/>
      <c r="G21" s="32"/>
      <c r="H21" s="32"/>
      <c r="I21" s="103" t="s">
        <v>27</v>
      </c>
      <c r="J21" s="105" t="str">
        <f>IF('Rekapitulace stavby'!AN17="","",'Rekapitulace stavby'!AN17)</f>
        <v/>
      </c>
      <c r="K21" s="32"/>
      <c r="L21" s="104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104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03" t="s">
        <v>35</v>
      </c>
      <c r="E23" s="32"/>
      <c r="F23" s="32"/>
      <c r="G23" s="32"/>
      <c r="H23" s="32"/>
      <c r="I23" s="103" t="s">
        <v>24</v>
      </c>
      <c r="J23" s="105" t="str">
        <f>IF('Rekapitulace stavby'!AN19="","",'Rekapitulace stavby'!AN19)</f>
        <v/>
      </c>
      <c r="K23" s="32"/>
      <c r="L23" s="104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05" t="str">
        <f>IF('Rekapitulace stavby'!E20="","",'Rekapitulace stavby'!E20)</f>
        <v xml:space="preserve"> </v>
      </c>
      <c r="F24" s="32"/>
      <c r="G24" s="32"/>
      <c r="H24" s="32"/>
      <c r="I24" s="103" t="s">
        <v>27</v>
      </c>
      <c r="J24" s="105" t="str">
        <f>IF('Rekapitulace stavby'!AN20="","",'Rekapitulace stavby'!AN20)</f>
        <v/>
      </c>
      <c r="K24" s="32"/>
      <c r="L24" s="104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104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03" t="s">
        <v>36</v>
      </c>
      <c r="E26" s="32"/>
      <c r="F26" s="32"/>
      <c r="G26" s="32"/>
      <c r="H26" s="32"/>
      <c r="I26" s="32"/>
      <c r="J26" s="32"/>
      <c r="K26" s="32"/>
      <c r="L26" s="104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07"/>
      <c r="B27" s="108"/>
      <c r="C27" s="107"/>
      <c r="D27" s="107"/>
      <c r="E27" s="345" t="s">
        <v>17</v>
      </c>
      <c r="F27" s="345"/>
      <c r="G27" s="345"/>
      <c r="H27" s="345"/>
      <c r="I27" s="107"/>
      <c r="J27" s="107"/>
      <c r="K27" s="107"/>
      <c r="L27" s="109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104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0"/>
      <c r="E29" s="110"/>
      <c r="F29" s="110"/>
      <c r="G29" s="110"/>
      <c r="H29" s="110"/>
      <c r="I29" s="110"/>
      <c r="J29" s="110"/>
      <c r="K29" s="110"/>
      <c r="L29" s="104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1" t="s">
        <v>38</v>
      </c>
      <c r="E30" s="32"/>
      <c r="F30" s="32"/>
      <c r="G30" s="32"/>
      <c r="H30" s="32"/>
      <c r="I30" s="32"/>
      <c r="J30" s="112">
        <f>ROUND(J83, 2)</f>
        <v>80331.7</v>
      </c>
      <c r="K30" s="32"/>
      <c r="L30" s="104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0"/>
      <c r="E31" s="110"/>
      <c r="F31" s="110"/>
      <c r="G31" s="110"/>
      <c r="H31" s="110"/>
      <c r="I31" s="110"/>
      <c r="J31" s="110"/>
      <c r="K31" s="110"/>
      <c r="L31" s="104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3" t="s">
        <v>40</v>
      </c>
      <c r="G32" s="32"/>
      <c r="H32" s="32"/>
      <c r="I32" s="113" t="s">
        <v>39</v>
      </c>
      <c r="J32" s="113" t="s">
        <v>41</v>
      </c>
      <c r="K32" s="32"/>
      <c r="L32" s="104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14" t="s">
        <v>42</v>
      </c>
      <c r="E33" s="103" t="s">
        <v>43</v>
      </c>
      <c r="F33" s="115">
        <f>ROUND((SUM(BE83:BE101)),  2)</f>
        <v>80331.7</v>
      </c>
      <c r="G33" s="32"/>
      <c r="H33" s="32"/>
      <c r="I33" s="116">
        <v>0.21</v>
      </c>
      <c r="J33" s="115">
        <f>ROUND(((SUM(BE83:BE101))*I33),  2)</f>
        <v>16869.66</v>
      </c>
      <c r="K33" s="32"/>
      <c r="L33" s="104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03" t="s">
        <v>44</v>
      </c>
      <c r="F34" s="115">
        <f>ROUND((SUM(BF83:BF101)),  2)</f>
        <v>0</v>
      </c>
      <c r="G34" s="32"/>
      <c r="H34" s="32"/>
      <c r="I34" s="116">
        <v>0.15</v>
      </c>
      <c r="J34" s="115">
        <f>ROUND(((SUM(BF83:BF101))*I34),  2)</f>
        <v>0</v>
      </c>
      <c r="K34" s="32"/>
      <c r="L34" s="104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03" t="s">
        <v>45</v>
      </c>
      <c r="F35" s="115">
        <f>ROUND((SUM(BG83:BG101)),  2)</f>
        <v>0</v>
      </c>
      <c r="G35" s="32"/>
      <c r="H35" s="32"/>
      <c r="I35" s="116">
        <v>0.21</v>
      </c>
      <c r="J35" s="115">
        <f>0</f>
        <v>0</v>
      </c>
      <c r="K35" s="32"/>
      <c r="L35" s="104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03" t="s">
        <v>46</v>
      </c>
      <c r="F36" s="115">
        <f>ROUND((SUM(BH83:BH101)),  2)</f>
        <v>0</v>
      </c>
      <c r="G36" s="32"/>
      <c r="H36" s="32"/>
      <c r="I36" s="116">
        <v>0.15</v>
      </c>
      <c r="J36" s="115">
        <f>0</f>
        <v>0</v>
      </c>
      <c r="K36" s="32"/>
      <c r="L36" s="104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03" t="s">
        <v>47</v>
      </c>
      <c r="F37" s="115">
        <f>ROUND((SUM(BI83:BI101)),  2)</f>
        <v>0</v>
      </c>
      <c r="G37" s="32"/>
      <c r="H37" s="32"/>
      <c r="I37" s="116">
        <v>0</v>
      </c>
      <c r="J37" s="115">
        <f>0</f>
        <v>0</v>
      </c>
      <c r="K37" s="32"/>
      <c r="L37" s="104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104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17"/>
      <c r="D39" s="118" t="s">
        <v>48</v>
      </c>
      <c r="E39" s="119"/>
      <c r="F39" s="119"/>
      <c r="G39" s="120" t="s">
        <v>49</v>
      </c>
      <c r="H39" s="121" t="s">
        <v>50</v>
      </c>
      <c r="I39" s="119"/>
      <c r="J39" s="122">
        <f>SUM(J30:J37)</f>
        <v>97201.36</v>
      </c>
      <c r="K39" s="123"/>
      <c r="L39" s="104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04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4" spans="1:31" s="2" customFormat="1" ht="6.95" customHeight="1">
      <c r="A44" s="32"/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04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4.95" customHeight="1">
      <c r="A45" s="32"/>
      <c r="B45" s="33"/>
      <c r="C45" s="24" t="s">
        <v>95</v>
      </c>
      <c r="D45" s="34"/>
      <c r="E45" s="34"/>
      <c r="F45" s="34"/>
      <c r="G45" s="34"/>
      <c r="H45" s="34"/>
      <c r="I45" s="34"/>
      <c r="J45" s="34"/>
      <c r="K45" s="34"/>
      <c r="L45" s="104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6.95" customHeight="1">
      <c r="A46" s="32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104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2" customFormat="1" ht="12" customHeight="1">
      <c r="A47" s="32"/>
      <c r="B47" s="33"/>
      <c r="C47" s="29" t="s">
        <v>14</v>
      </c>
      <c r="D47" s="34"/>
      <c r="E47" s="34"/>
      <c r="F47" s="34"/>
      <c r="G47" s="34"/>
      <c r="H47" s="34"/>
      <c r="I47" s="34"/>
      <c r="J47" s="34"/>
      <c r="K47" s="34"/>
      <c r="L47" s="104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s="2" customFormat="1" ht="16.5" customHeight="1">
      <c r="A48" s="32"/>
      <c r="B48" s="33"/>
      <c r="C48" s="34"/>
      <c r="D48" s="34"/>
      <c r="E48" s="346" t="str">
        <f>E7</f>
        <v>Oprava místních komunikací Provodov-Šonov 2021</v>
      </c>
      <c r="F48" s="347"/>
      <c r="G48" s="347"/>
      <c r="H48" s="347"/>
      <c r="I48" s="34"/>
      <c r="J48" s="34"/>
      <c r="K48" s="34"/>
      <c r="L48" s="104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47" s="2" customFormat="1" ht="12" customHeight="1">
      <c r="A49" s="32"/>
      <c r="B49" s="33"/>
      <c r="C49" s="29" t="s">
        <v>93</v>
      </c>
      <c r="D49" s="34"/>
      <c r="E49" s="34"/>
      <c r="F49" s="34"/>
      <c r="G49" s="34"/>
      <c r="H49" s="34"/>
      <c r="I49" s="34"/>
      <c r="J49" s="34"/>
      <c r="K49" s="34"/>
      <c r="L49" s="104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47" s="2" customFormat="1" ht="16.5" customHeight="1">
      <c r="A50" s="32"/>
      <c r="B50" s="33"/>
      <c r="C50" s="34"/>
      <c r="D50" s="34"/>
      <c r="E50" s="306" t="str">
        <f>E9</f>
        <v>SO 01 - Podelné parkoviště</v>
      </c>
      <c r="F50" s="348"/>
      <c r="G50" s="348"/>
      <c r="H50" s="348"/>
      <c r="I50" s="34"/>
      <c r="J50" s="34"/>
      <c r="K50" s="34"/>
      <c r="L50" s="104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47" s="2" customFormat="1" ht="6.95" customHeight="1">
      <c r="A51" s="32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104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47" s="2" customFormat="1" ht="12" customHeight="1">
      <c r="A52" s="32"/>
      <c r="B52" s="33"/>
      <c r="C52" s="29" t="s">
        <v>19</v>
      </c>
      <c r="D52" s="34"/>
      <c r="E52" s="34"/>
      <c r="F52" s="27" t="str">
        <f>F12</f>
        <v>Provodov-Šonov</v>
      </c>
      <c r="G52" s="34"/>
      <c r="H52" s="34"/>
      <c r="I52" s="29" t="s">
        <v>21</v>
      </c>
      <c r="J52" s="57" t="str">
        <f>IF(J12="","",J12)</f>
        <v>19. 5. 2021</v>
      </c>
      <c r="K52" s="34"/>
      <c r="L52" s="104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47" s="2" customFormat="1" ht="6.95" customHeight="1">
      <c r="A53" s="32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104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47" s="2" customFormat="1" ht="15.2" customHeight="1">
      <c r="A54" s="32"/>
      <c r="B54" s="33"/>
      <c r="C54" s="29" t="s">
        <v>23</v>
      </c>
      <c r="D54" s="34"/>
      <c r="E54" s="34"/>
      <c r="F54" s="27" t="str">
        <f>E15</f>
        <v>Obec Provodov-Šonov</v>
      </c>
      <c r="G54" s="34"/>
      <c r="H54" s="34"/>
      <c r="I54" s="29" t="s">
        <v>32</v>
      </c>
      <c r="J54" s="30" t="str">
        <f>E21</f>
        <v xml:space="preserve"> </v>
      </c>
      <c r="K54" s="34"/>
      <c r="L54" s="104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47" s="2" customFormat="1" ht="15.2" customHeight="1">
      <c r="A55" s="32"/>
      <c r="B55" s="33"/>
      <c r="C55" s="29" t="s">
        <v>28</v>
      </c>
      <c r="D55" s="34"/>
      <c r="E55" s="34"/>
      <c r="F55" s="27" t="str">
        <f>IF(E18="","",E18)</f>
        <v>STAKO Červený Kostelec s.r.o.</v>
      </c>
      <c r="G55" s="34"/>
      <c r="H55" s="34"/>
      <c r="I55" s="29" t="s">
        <v>35</v>
      </c>
      <c r="J55" s="30" t="str">
        <f>E24</f>
        <v xml:space="preserve"> </v>
      </c>
      <c r="K55" s="34"/>
      <c r="L55" s="104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47" s="2" customFormat="1" ht="10.35" customHeight="1">
      <c r="A56" s="32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104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47" s="2" customFormat="1" ht="29.25" customHeight="1">
      <c r="A57" s="32"/>
      <c r="B57" s="33"/>
      <c r="C57" s="128" t="s">
        <v>96</v>
      </c>
      <c r="D57" s="129"/>
      <c r="E57" s="129"/>
      <c r="F57" s="129"/>
      <c r="G57" s="129"/>
      <c r="H57" s="129"/>
      <c r="I57" s="129"/>
      <c r="J57" s="130" t="s">
        <v>97</v>
      </c>
      <c r="K57" s="129"/>
      <c r="L57" s="104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47" s="2" customFormat="1" ht="10.35" customHeight="1">
      <c r="A58" s="32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104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47" s="2" customFormat="1" ht="22.9" customHeight="1">
      <c r="A59" s="32"/>
      <c r="B59" s="33"/>
      <c r="C59" s="131" t="s">
        <v>70</v>
      </c>
      <c r="D59" s="34"/>
      <c r="E59" s="34"/>
      <c r="F59" s="34"/>
      <c r="G59" s="34"/>
      <c r="H59" s="34"/>
      <c r="I59" s="34"/>
      <c r="J59" s="75">
        <f>J83</f>
        <v>80331.700000000012</v>
      </c>
      <c r="K59" s="34"/>
      <c r="L59" s="104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U59" s="18" t="s">
        <v>98</v>
      </c>
    </row>
    <row r="60" spans="1:47" s="9" customFormat="1" ht="24.95" customHeight="1">
      <c r="B60" s="132"/>
      <c r="C60" s="133"/>
      <c r="D60" s="134" t="s">
        <v>99</v>
      </c>
      <c r="E60" s="135"/>
      <c r="F60" s="135"/>
      <c r="G60" s="135"/>
      <c r="H60" s="135"/>
      <c r="I60" s="135"/>
      <c r="J60" s="136">
        <f>J84</f>
        <v>80331.700000000012</v>
      </c>
      <c r="K60" s="133"/>
      <c r="L60" s="137"/>
    </row>
    <row r="61" spans="1:47" s="10" customFormat="1" ht="19.899999999999999" customHeight="1">
      <c r="B61" s="138"/>
      <c r="C61" s="139"/>
      <c r="D61" s="140" t="s">
        <v>100</v>
      </c>
      <c r="E61" s="141"/>
      <c r="F61" s="141"/>
      <c r="G61" s="141"/>
      <c r="H61" s="141"/>
      <c r="I61" s="141"/>
      <c r="J61" s="142">
        <f>J85</f>
        <v>2768.7400000000002</v>
      </c>
      <c r="K61" s="139"/>
      <c r="L61" s="143"/>
    </row>
    <row r="62" spans="1:47" s="10" customFormat="1" ht="19.899999999999999" customHeight="1">
      <c r="B62" s="138"/>
      <c r="C62" s="139"/>
      <c r="D62" s="140" t="s">
        <v>101</v>
      </c>
      <c r="E62" s="141"/>
      <c r="F62" s="141"/>
      <c r="G62" s="141"/>
      <c r="H62" s="141"/>
      <c r="I62" s="141"/>
      <c r="J62" s="142">
        <f>J94</f>
        <v>71581.8</v>
      </c>
      <c r="K62" s="139"/>
      <c r="L62" s="143"/>
    </row>
    <row r="63" spans="1:47" s="10" customFormat="1" ht="19.899999999999999" customHeight="1">
      <c r="B63" s="138"/>
      <c r="C63" s="139"/>
      <c r="D63" s="140" t="s">
        <v>102</v>
      </c>
      <c r="E63" s="141"/>
      <c r="F63" s="141"/>
      <c r="G63" s="141"/>
      <c r="H63" s="141"/>
      <c r="I63" s="141"/>
      <c r="J63" s="142">
        <f>J100</f>
        <v>5981.16</v>
      </c>
      <c r="K63" s="139"/>
      <c r="L63" s="143"/>
    </row>
    <row r="64" spans="1:47" s="2" customFormat="1" ht="21.75" customHeight="1">
      <c r="A64" s="32"/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104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 s="2" customFormat="1" ht="6.95" customHeight="1">
      <c r="A65" s="32"/>
      <c r="B65" s="45"/>
      <c r="C65" s="46"/>
      <c r="D65" s="46"/>
      <c r="E65" s="46"/>
      <c r="F65" s="46"/>
      <c r="G65" s="46"/>
      <c r="H65" s="46"/>
      <c r="I65" s="46"/>
      <c r="J65" s="46"/>
      <c r="K65" s="46"/>
      <c r="L65" s="104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9" spans="1:31" s="2" customFormat="1" ht="6.95" customHeight="1">
      <c r="A69" s="32"/>
      <c r="B69" s="47"/>
      <c r="C69" s="48"/>
      <c r="D69" s="48"/>
      <c r="E69" s="48"/>
      <c r="F69" s="48"/>
      <c r="G69" s="48"/>
      <c r="H69" s="48"/>
      <c r="I69" s="48"/>
      <c r="J69" s="48"/>
      <c r="K69" s="48"/>
      <c r="L69" s="104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s="2" customFormat="1" ht="24.95" customHeight="1">
      <c r="A70" s="32"/>
      <c r="B70" s="33"/>
      <c r="C70" s="24" t="s">
        <v>103</v>
      </c>
      <c r="D70" s="34"/>
      <c r="E70" s="34"/>
      <c r="F70" s="34"/>
      <c r="G70" s="34"/>
      <c r="H70" s="34"/>
      <c r="I70" s="34"/>
      <c r="J70" s="34"/>
      <c r="K70" s="34"/>
      <c r="L70" s="104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s="2" customFormat="1" ht="6.95" customHeight="1">
      <c r="A71" s="32"/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104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s="2" customFormat="1" ht="12" customHeight="1">
      <c r="A72" s="32"/>
      <c r="B72" s="33"/>
      <c r="C72" s="29" t="s">
        <v>14</v>
      </c>
      <c r="D72" s="34"/>
      <c r="E72" s="34"/>
      <c r="F72" s="34"/>
      <c r="G72" s="34"/>
      <c r="H72" s="34"/>
      <c r="I72" s="34"/>
      <c r="J72" s="34"/>
      <c r="K72" s="34"/>
      <c r="L72" s="104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" customFormat="1" ht="16.5" customHeight="1">
      <c r="A73" s="32"/>
      <c r="B73" s="33"/>
      <c r="C73" s="34"/>
      <c r="D73" s="34"/>
      <c r="E73" s="346" t="str">
        <f>E7</f>
        <v>Oprava místních komunikací Provodov-Šonov 2021</v>
      </c>
      <c r="F73" s="347"/>
      <c r="G73" s="347"/>
      <c r="H73" s="347"/>
      <c r="I73" s="34"/>
      <c r="J73" s="34"/>
      <c r="K73" s="34"/>
      <c r="L73" s="104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" customFormat="1" ht="12" customHeight="1">
      <c r="A74" s="32"/>
      <c r="B74" s="33"/>
      <c r="C74" s="29" t="s">
        <v>93</v>
      </c>
      <c r="D74" s="34"/>
      <c r="E74" s="34"/>
      <c r="F74" s="34"/>
      <c r="G74" s="34"/>
      <c r="H74" s="34"/>
      <c r="I74" s="34"/>
      <c r="J74" s="34"/>
      <c r="K74" s="34"/>
      <c r="L74" s="104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s="2" customFormat="1" ht="16.5" customHeight="1">
      <c r="A75" s="32"/>
      <c r="B75" s="33"/>
      <c r="C75" s="34"/>
      <c r="D75" s="34"/>
      <c r="E75" s="306" t="str">
        <f>E9</f>
        <v>SO 01 - Podelné parkoviště</v>
      </c>
      <c r="F75" s="348"/>
      <c r="G75" s="348"/>
      <c r="H75" s="348"/>
      <c r="I75" s="34"/>
      <c r="J75" s="34"/>
      <c r="K75" s="34"/>
      <c r="L75" s="104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6.95" customHeigh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104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2" customHeight="1">
      <c r="A77" s="32"/>
      <c r="B77" s="33"/>
      <c r="C77" s="29" t="s">
        <v>19</v>
      </c>
      <c r="D77" s="34"/>
      <c r="E77" s="34"/>
      <c r="F77" s="27" t="str">
        <f>F12</f>
        <v>Provodov-Šonov</v>
      </c>
      <c r="G77" s="34"/>
      <c r="H77" s="34"/>
      <c r="I77" s="29" t="s">
        <v>21</v>
      </c>
      <c r="J77" s="57" t="str">
        <f>IF(J12="","",J12)</f>
        <v>19. 5. 2021</v>
      </c>
      <c r="K77" s="34"/>
      <c r="L77" s="104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" customFormat="1" ht="6.95" customHeight="1">
      <c r="A78" s="32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104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" customFormat="1" ht="15.2" customHeight="1">
      <c r="A79" s="32"/>
      <c r="B79" s="33"/>
      <c r="C79" s="29" t="s">
        <v>23</v>
      </c>
      <c r="D79" s="34"/>
      <c r="E79" s="34"/>
      <c r="F79" s="27" t="str">
        <f>E15</f>
        <v>Obec Provodov-Šonov</v>
      </c>
      <c r="G79" s="34"/>
      <c r="H79" s="34"/>
      <c r="I79" s="29" t="s">
        <v>32</v>
      </c>
      <c r="J79" s="30" t="str">
        <f>E21</f>
        <v xml:space="preserve"> </v>
      </c>
      <c r="K79" s="34"/>
      <c r="L79" s="104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2" customFormat="1" ht="15.2" customHeight="1">
      <c r="A80" s="32"/>
      <c r="B80" s="33"/>
      <c r="C80" s="29" t="s">
        <v>28</v>
      </c>
      <c r="D80" s="34"/>
      <c r="E80" s="34"/>
      <c r="F80" s="27" t="str">
        <f>IF(E18="","",E18)</f>
        <v>STAKO Červený Kostelec s.r.o.</v>
      </c>
      <c r="G80" s="34"/>
      <c r="H80" s="34"/>
      <c r="I80" s="29" t="s">
        <v>35</v>
      </c>
      <c r="J80" s="30" t="str">
        <f>E24</f>
        <v xml:space="preserve"> </v>
      </c>
      <c r="K80" s="34"/>
      <c r="L80" s="104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65" s="2" customFormat="1" ht="10.35" customHeight="1">
      <c r="A81" s="32"/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104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65" s="11" customFormat="1" ht="29.25" customHeight="1">
      <c r="A82" s="144"/>
      <c r="B82" s="145"/>
      <c r="C82" s="146" t="s">
        <v>104</v>
      </c>
      <c r="D82" s="147" t="s">
        <v>57</v>
      </c>
      <c r="E82" s="147" t="s">
        <v>53</v>
      </c>
      <c r="F82" s="147" t="s">
        <v>54</v>
      </c>
      <c r="G82" s="147" t="s">
        <v>105</v>
      </c>
      <c r="H82" s="147" t="s">
        <v>106</v>
      </c>
      <c r="I82" s="147" t="s">
        <v>107</v>
      </c>
      <c r="J82" s="148" t="s">
        <v>97</v>
      </c>
      <c r="K82" s="149" t="s">
        <v>108</v>
      </c>
      <c r="L82" s="150"/>
      <c r="M82" s="66" t="s">
        <v>17</v>
      </c>
      <c r="N82" s="67" t="s">
        <v>42</v>
      </c>
      <c r="O82" s="67" t="s">
        <v>109</v>
      </c>
      <c r="P82" s="67" t="s">
        <v>110</v>
      </c>
      <c r="Q82" s="67" t="s">
        <v>111</v>
      </c>
      <c r="R82" s="67" t="s">
        <v>112</v>
      </c>
      <c r="S82" s="67" t="s">
        <v>113</v>
      </c>
      <c r="T82" s="68" t="s">
        <v>114</v>
      </c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</row>
    <row r="83" spans="1:65" s="2" customFormat="1" ht="22.9" customHeight="1">
      <c r="A83" s="32"/>
      <c r="B83" s="33"/>
      <c r="C83" s="73" t="s">
        <v>115</v>
      </c>
      <c r="D83" s="34"/>
      <c r="E83" s="34"/>
      <c r="F83" s="34"/>
      <c r="G83" s="34"/>
      <c r="H83" s="34"/>
      <c r="I83" s="34"/>
      <c r="J83" s="151">
        <f>BK83</f>
        <v>80331.700000000012</v>
      </c>
      <c r="K83" s="34"/>
      <c r="L83" s="37"/>
      <c r="M83" s="69"/>
      <c r="N83" s="152"/>
      <c r="O83" s="70"/>
      <c r="P83" s="153">
        <f>P84</f>
        <v>0</v>
      </c>
      <c r="Q83" s="70"/>
      <c r="R83" s="153">
        <f>R84</f>
        <v>0</v>
      </c>
      <c r="S83" s="70"/>
      <c r="T83" s="154">
        <f>T84</f>
        <v>0</v>
      </c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T83" s="18" t="s">
        <v>71</v>
      </c>
      <c r="AU83" s="18" t="s">
        <v>98</v>
      </c>
      <c r="BK83" s="155">
        <f>BK84</f>
        <v>80331.700000000012</v>
      </c>
    </row>
    <row r="84" spans="1:65" s="12" customFormat="1" ht="25.9" customHeight="1">
      <c r="B84" s="156"/>
      <c r="C84" s="157"/>
      <c r="D84" s="158" t="s">
        <v>71</v>
      </c>
      <c r="E84" s="159" t="s">
        <v>116</v>
      </c>
      <c r="F84" s="159" t="s">
        <v>117</v>
      </c>
      <c r="G84" s="157"/>
      <c r="H84" s="157"/>
      <c r="I84" s="157"/>
      <c r="J84" s="160">
        <f>BK84</f>
        <v>80331.700000000012</v>
      </c>
      <c r="K84" s="157"/>
      <c r="L84" s="161"/>
      <c r="M84" s="162"/>
      <c r="N84" s="163"/>
      <c r="O84" s="163"/>
      <c r="P84" s="164">
        <f>P85+P94+P100</f>
        <v>0</v>
      </c>
      <c r="Q84" s="163"/>
      <c r="R84" s="164">
        <f>R85+R94+R100</f>
        <v>0</v>
      </c>
      <c r="S84" s="163"/>
      <c r="T84" s="165">
        <f>T85+T94+T100</f>
        <v>0</v>
      </c>
      <c r="AR84" s="166" t="s">
        <v>80</v>
      </c>
      <c r="AT84" s="167" t="s">
        <v>71</v>
      </c>
      <c r="AU84" s="167" t="s">
        <v>72</v>
      </c>
      <c r="AY84" s="166" t="s">
        <v>118</v>
      </c>
      <c r="BK84" s="168">
        <f>BK85+BK94+BK100</f>
        <v>80331.700000000012</v>
      </c>
    </row>
    <row r="85" spans="1:65" s="12" customFormat="1" ht="22.9" customHeight="1">
      <c r="B85" s="156"/>
      <c r="C85" s="157"/>
      <c r="D85" s="158" t="s">
        <v>71</v>
      </c>
      <c r="E85" s="169" t="s">
        <v>80</v>
      </c>
      <c r="F85" s="169" t="s">
        <v>119</v>
      </c>
      <c r="G85" s="157"/>
      <c r="H85" s="157"/>
      <c r="I85" s="157"/>
      <c r="J85" s="170">
        <f>BK85</f>
        <v>2768.7400000000002</v>
      </c>
      <c r="K85" s="157"/>
      <c r="L85" s="161"/>
      <c r="M85" s="162"/>
      <c r="N85" s="163"/>
      <c r="O85" s="163"/>
      <c r="P85" s="164">
        <f>SUM(P86:P93)</f>
        <v>0</v>
      </c>
      <c r="Q85" s="163"/>
      <c r="R85" s="164">
        <f>SUM(R86:R93)</f>
        <v>0</v>
      </c>
      <c r="S85" s="163"/>
      <c r="T85" s="165">
        <f>SUM(T86:T93)</f>
        <v>0</v>
      </c>
      <c r="AR85" s="166" t="s">
        <v>80</v>
      </c>
      <c r="AT85" s="167" t="s">
        <v>71</v>
      </c>
      <c r="AU85" s="167" t="s">
        <v>80</v>
      </c>
      <c r="AY85" s="166" t="s">
        <v>118</v>
      </c>
      <c r="BK85" s="168">
        <f>SUM(BK86:BK93)</f>
        <v>2768.7400000000002</v>
      </c>
    </row>
    <row r="86" spans="1:65" s="2" customFormat="1" ht="21.75" customHeight="1">
      <c r="A86" s="32"/>
      <c r="B86" s="33"/>
      <c r="C86" s="171" t="s">
        <v>80</v>
      </c>
      <c r="D86" s="171" t="s">
        <v>120</v>
      </c>
      <c r="E86" s="172" t="s">
        <v>121</v>
      </c>
      <c r="F86" s="173" t="s">
        <v>122</v>
      </c>
      <c r="G86" s="174" t="s">
        <v>123</v>
      </c>
      <c r="H86" s="175">
        <v>37.979999999999997</v>
      </c>
      <c r="I86" s="176">
        <v>30.6</v>
      </c>
      <c r="J86" s="176">
        <f>ROUND(I86*H86,2)</f>
        <v>1162.19</v>
      </c>
      <c r="K86" s="177"/>
      <c r="L86" s="37"/>
      <c r="M86" s="178" t="s">
        <v>17</v>
      </c>
      <c r="N86" s="179" t="s">
        <v>43</v>
      </c>
      <c r="O86" s="180">
        <v>0</v>
      </c>
      <c r="P86" s="180">
        <f>O86*H86</f>
        <v>0</v>
      </c>
      <c r="Q86" s="180">
        <v>0</v>
      </c>
      <c r="R86" s="180">
        <f>Q86*H86</f>
        <v>0</v>
      </c>
      <c r="S86" s="180">
        <v>0</v>
      </c>
      <c r="T86" s="181">
        <f>S86*H86</f>
        <v>0</v>
      </c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R86" s="182" t="s">
        <v>124</v>
      </c>
      <c r="AT86" s="182" t="s">
        <v>120</v>
      </c>
      <c r="AU86" s="182" t="s">
        <v>82</v>
      </c>
      <c r="AY86" s="18" t="s">
        <v>118</v>
      </c>
      <c r="BE86" s="183">
        <f>IF(N86="základní",J86,0)</f>
        <v>1162.19</v>
      </c>
      <c r="BF86" s="183">
        <f>IF(N86="snížená",J86,0)</f>
        <v>0</v>
      </c>
      <c r="BG86" s="183">
        <f>IF(N86="zákl. přenesená",J86,0)</f>
        <v>0</v>
      </c>
      <c r="BH86" s="183">
        <f>IF(N86="sníž. přenesená",J86,0)</f>
        <v>0</v>
      </c>
      <c r="BI86" s="183">
        <f>IF(N86="nulová",J86,0)</f>
        <v>0</v>
      </c>
      <c r="BJ86" s="18" t="s">
        <v>80</v>
      </c>
      <c r="BK86" s="183">
        <f>ROUND(I86*H86,2)</f>
        <v>1162.19</v>
      </c>
      <c r="BL86" s="18" t="s">
        <v>124</v>
      </c>
      <c r="BM86" s="182" t="s">
        <v>82</v>
      </c>
    </row>
    <row r="87" spans="1:65" s="13" customFormat="1" ht="22.5">
      <c r="B87" s="184"/>
      <c r="C87" s="185"/>
      <c r="D87" s="186" t="s">
        <v>125</v>
      </c>
      <c r="E87" s="187" t="s">
        <v>17</v>
      </c>
      <c r="F87" s="188" t="s">
        <v>126</v>
      </c>
      <c r="G87" s="185"/>
      <c r="H87" s="187" t="s">
        <v>17</v>
      </c>
      <c r="I87" s="185"/>
      <c r="J87" s="185"/>
      <c r="K87" s="185"/>
      <c r="L87" s="189"/>
      <c r="M87" s="190"/>
      <c r="N87" s="191"/>
      <c r="O87" s="191"/>
      <c r="P87" s="191"/>
      <c r="Q87" s="191"/>
      <c r="R87" s="191"/>
      <c r="S87" s="191"/>
      <c r="T87" s="192"/>
      <c r="AT87" s="193" t="s">
        <v>125</v>
      </c>
      <c r="AU87" s="193" t="s">
        <v>82</v>
      </c>
      <c r="AV87" s="13" t="s">
        <v>80</v>
      </c>
      <c r="AW87" s="13" t="s">
        <v>34</v>
      </c>
      <c r="AX87" s="13" t="s">
        <v>72</v>
      </c>
      <c r="AY87" s="193" t="s">
        <v>118</v>
      </c>
    </row>
    <row r="88" spans="1:65" s="14" customFormat="1" ht="11.25">
      <c r="B88" s="194"/>
      <c r="C88" s="195"/>
      <c r="D88" s="186" t="s">
        <v>125</v>
      </c>
      <c r="E88" s="196" t="s">
        <v>17</v>
      </c>
      <c r="F88" s="197" t="s">
        <v>127</v>
      </c>
      <c r="G88" s="195"/>
      <c r="H88" s="198">
        <v>47.7</v>
      </c>
      <c r="I88" s="195"/>
      <c r="J88" s="195"/>
      <c r="K88" s="195"/>
      <c r="L88" s="199"/>
      <c r="M88" s="200"/>
      <c r="N88" s="201"/>
      <c r="O88" s="201"/>
      <c r="P88" s="201"/>
      <c r="Q88" s="201"/>
      <c r="R88" s="201"/>
      <c r="S88" s="201"/>
      <c r="T88" s="202"/>
      <c r="AT88" s="203" t="s">
        <v>125</v>
      </c>
      <c r="AU88" s="203" t="s">
        <v>82</v>
      </c>
      <c r="AV88" s="14" t="s">
        <v>82</v>
      </c>
      <c r="AW88" s="14" t="s">
        <v>34</v>
      </c>
      <c r="AX88" s="14" t="s">
        <v>72</v>
      </c>
      <c r="AY88" s="203" t="s">
        <v>118</v>
      </c>
    </row>
    <row r="89" spans="1:65" s="13" customFormat="1" ht="11.25">
      <c r="B89" s="184"/>
      <c r="C89" s="185"/>
      <c r="D89" s="186" t="s">
        <v>125</v>
      </c>
      <c r="E89" s="187" t="s">
        <v>17</v>
      </c>
      <c r="F89" s="188" t="s">
        <v>128</v>
      </c>
      <c r="G89" s="185"/>
      <c r="H89" s="187" t="s">
        <v>17</v>
      </c>
      <c r="I89" s="185"/>
      <c r="J89" s="185"/>
      <c r="K89" s="185"/>
      <c r="L89" s="189"/>
      <c r="M89" s="190"/>
      <c r="N89" s="191"/>
      <c r="O89" s="191"/>
      <c r="P89" s="191"/>
      <c r="Q89" s="191"/>
      <c r="R89" s="191"/>
      <c r="S89" s="191"/>
      <c r="T89" s="192"/>
      <c r="AT89" s="193" t="s">
        <v>125</v>
      </c>
      <c r="AU89" s="193" t="s">
        <v>82</v>
      </c>
      <c r="AV89" s="13" t="s">
        <v>80</v>
      </c>
      <c r="AW89" s="13" t="s">
        <v>34</v>
      </c>
      <c r="AX89" s="13" t="s">
        <v>72</v>
      </c>
      <c r="AY89" s="193" t="s">
        <v>118</v>
      </c>
    </row>
    <row r="90" spans="1:65" s="14" customFormat="1" ht="11.25">
      <c r="B90" s="194"/>
      <c r="C90" s="195"/>
      <c r="D90" s="186" t="s">
        <v>125</v>
      </c>
      <c r="E90" s="196" t="s">
        <v>17</v>
      </c>
      <c r="F90" s="197" t="s">
        <v>129</v>
      </c>
      <c r="G90" s="195"/>
      <c r="H90" s="198">
        <v>-9.7200000000000006</v>
      </c>
      <c r="I90" s="195"/>
      <c r="J90" s="195"/>
      <c r="K90" s="195"/>
      <c r="L90" s="199"/>
      <c r="M90" s="200"/>
      <c r="N90" s="201"/>
      <c r="O90" s="201"/>
      <c r="P90" s="201"/>
      <c r="Q90" s="201"/>
      <c r="R90" s="201"/>
      <c r="S90" s="201"/>
      <c r="T90" s="202"/>
      <c r="AT90" s="203" t="s">
        <v>125</v>
      </c>
      <c r="AU90" s="203" t="s">
        <v>82</v>
      </c>
      <c r="AV90" s="14" t="s">
        <v>82</v>
      </c>
      <c r="AW90" s="14" t="s">
        <v>34</v>
      </c>
      <c r="AX90" s="14" t="s">
        <v>72</v>
      </c>
      <c r="AY90" s="203" t="s">
        <v>118</v>
      </c>
    </row>
    <row r="91" spans="1:65" s="15" customFormat="1" ht="11.25">
      <c r="B91" s="204"/>
      <c r="C91" s="205"/>
      <c r="D91" s="186" t="s">
        <v>125</v>
      </c>
      <c r="E91" s="206" t="s">
        <v>17</v>
      </c>
      <c r="F91" s="207" t="s">
        <v>130</v>
      </c>
      <c r="G91" s="205"/>
      <c r="H91" s="208">
        <v>37.980000000000004</v>
      </c>
      <c r="I91" s="205"/>
      <c r="J91" s="205"/>
      <c r="K91" s="205"/>
      <c r="L91" s="209"/>
      <c r="M91" s="210"/>
      <c r="N91" s="211"/>
      <c r="O91" s="211"/>
      <c r="P91" s="211"/>
      <c r="Q91" s="211"/>
      <c r="R91" s="211"/>
      <c r="S91" s="211"/>
      <c r="T91" s="212"/>
      <c r="AT91" s="213" t="s">
        <v>125</v>
      </c>
      <c r="AU91" s="213" t="s">
        <v>82</v>
      </c>
      <c r="AV91" s="15" t="s">
        <v>124</v>
      </c>
      <c r="AW91" s="15" t="s">
        <v>34</v>
      </c>
      <c r="AX91" s="15" t="s">
        <v>80</v>
      </c>
      <c r="AY91" s="213" t="s">
        <v>118</v>
      </c>
    </row>
    <row r="92" spans="1:65" s="2" customFormat="1" ht="55.5" customHeight="1">
      <c r="A92" s="32"/>
      <c r="B92" s="33"/>
      <c r="C92" s="171" t="s">
        <v>82</v>
      </c>
      <c r="D92" s="171" t="s">
        <v>120</v>
      </c>
      <c r="E92" s="172" t="s">
        <v>131</v>
      </c>
      <c r="F92" s="173" t="s">
        <v>132</v>
      </c>
      <c r="G92" s="174" t="s">
        <v>123</v>
      </c>
      <c r="H92" s="175">
        <v>37.979999999999997</v>
      </c>
      <c r="I92" s="176">
        <v>36.299999999999997</v>
      </c>
      <c r="J92" s="176">
        <f>ROUND(I92*H92,2)</f>
        <v>1378.67</v>
      </c>
      <c r="K92" s="177"/>
      <c r="L92" s="37"/>
      <c r="M92" s="178" t="s">
        <v>17</v>
      </c>
      <c r="N92" s="179" t="s">
        <v>43</v>
      </c>
      <c r="O92" s="180">
        <v>0</v>
      </c>
      <c r="P92" s="180">
        <f>O92*H92</f>
        <v>0</v>
      </c>
      <c r="Q92" s="180">
        <v>0</v>
      </c>
      <c r="R92" s="180">
        <f>Q92*H92</f>
        <v>0</v>
      </c>
      <c r="S92" s="180">
        <v>0</v>
      </c>
      <c r="T92" s="181">
        <f>S92*H92</f>
        <v>0</v>
      </c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R92" s="182" t="s">
        <v>124</v>
      </c>
      <c r="AT92" s="182" t="s">
        <v>120</v>
      </c>
      <c r="AU92" s="182" t="s">
        <v>82</v>
      </c>
      <c r="AY92" s="18" t="s">
        <v>118</v>
      </c>
      <c r="BE92" s="183">
        <f>IF(N92="základní",J92,0)</f>
        <v>1378.67</v>
      </c>
      <c r="BF92" s="183">
        <f>IF(N92="snížená",J92,0)</f>
        <v>0</v>
      </c>
      <c r="BG92" s="183">
        <f>IF(N92="zákl. přenesená",J92,0)</f>
        <v>0</v>
      </c>
      <c r="BH92" s="183">
        <f>IF(N92="sníž. přenesená",J92,0)</f>
        <v>0</v>
      </c>
      <c r="BI92" s="183">
        <f>IF(N92="nulová",J92,0)</f>
        <v>0</v>
      </c>
      <c r="BJ92" s="18" t="s">
        <v>80</v>
      </c>
      <c r="BK92" s="183">
        <f>ROUND(I92*H92,2)</f>
        <v>1378.67</v>
      </c>
      <c r="BL92" s="18" t="s">
        <v>124</v>
      </c>
      <c r="BM92" s="182" t="s">
        <v>124</v>
      </c>
    </row>
    <row r="93" spans="1:65" s="2" customFormat="1" ht="33" customHeight="1">
      <c r="A93" s="32"/>
      <c r="B93" s="33"/>
      <c r="C93" s="171" t="s">
        <v>133</v>
      </c>
      <c r="D93" s="171" t="s">
        <v>120</v>
      </c>
      <c r="E93" s="172" t="s">
        <v>134</v>
      </c>
      <c r="F93" s="173" t="s">
        <v>135</v>
      </c>
      <c r="G93" s="174" t="s">
        <v>123</v>
      </c>
      <c r="H93" s="175">
        <v>37.979999999999997</v>
      </c>
      <c r="I93" s="176">
        <v>6</v>
      </c>
      <c r="J93" s="176">
        <f>ROUND(I93*H93,2)</f>
        <v>227.88</v>
      </c>
      <c r="K93" s="177"/>
      <c r="L93" s="37"/>
      <c r="M93" s="178" t="s">
        <v>17</v>
      </c>
      <c r="N93" s="179" t="s">
        <v>43</v>
      </c>
      <c r="O93" s="180">
        <v>0</v>
      </c>
      <c r="P93" s="180">
        <f>O93*H93</f>
        <v>0</v>
      </c>
      <c r="Q93" s="180">
        <v>0</v>
      </c>
      <c r="R93" s="180">
        <f>Q93*H93</f>
        <v>0</v>
      </c>
      <c r="S93" s="180">
        <v>0</v>
      </c>
      <c r="T93" s="181">
        <f>S93*H93</f>
        <v>0</v>
      </c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R93" s="182" t="s">
        <v>124</v>
      </c>
      <c r="AT93" s="182" t="s">
        <v>120</v>
      </c>
      <c r="AU93" s="182" t="s">
        <v>82</v>
      </c>
      <c r="AY93" s="18" t="s">
        <v>118</v>
      </c>
      <c r="BE93" s="183">
        <f>IF(N93="základní",J93,0)</f>
        <v>227.88</v>
      </c>
      <c r="BF93" s="183">
        <f>IF(N93="snížená",J93,0)</f>
        <v>0</v>
      </c>
      <c r="BG93" s="183">
        <f>IF(N93="zákl. přenesená",J93,0)</f>
        <v>0</v>
      </c>
      <c r="BH93" s="183">
        <f>IF(N93="sníž. přenesená",J93,0)</f>
        <v>0</v>
      </c>
      <c r="BI93" s="183">
        <f>IF(N93="nulová",J93,0)</f>
        <v>0</v>
      </c>
      <c r="BJ93" s="18" t="s">
        <v>80</v>
      </c>
      <c r="BK93" s="183">
        <f>ROUND(I93*H93,2)</f>
        <v>227.88</v>
      </c>
      <c r="BL93" s="18" t="s">
        <v>124</v>
      </c>
      <c r="BM93" s="182" t="s">
        <v>136</v>
      </c>
    </row>
    <row r="94" spans="1:65" s="12" customFormat="1" ht="22.9" customHeight="1">
      <c r="B94" s="156"/>
      <c r="C94" s="157"/>
      <c r="D94" s="158" t="s">
        <v>71</v>
      </c>
      <c r="E94" s="169" t="s">
        <v>137</v>
      </c>
      <c r="F94" s="169" t="s">
        <v>138</v>
      </c>
      <c r="G94" s="157"/>
      <c r="H94" s="157"/>
      <c r="I94" s="157"/>
      <c r="J94" s="170">
        <f>BK94</f>
        <v>71581.8</v>
      </c>
      <c r="K94" s="157"/>
      <c r="L94" s="161"/>
      <c r="M94" s="162"/>
      <c r="N94" s="163"/>
      <c r="O94" s="163"/>
      <c r="P94" s="164">
        <f>SUM(P95:P99)</f>
        <v>0</v>
      </c>
      <c r="Q94" s="163"/>
      <c r="R94" s="164">
        <f>SUM(R95:R99)</f>
        <v>0</v>
      </c>
      <c r="S94" s="163"/>
      <c r="T94" s="165">
        <f>SUM(T95:T99)</f>
        <v>0</v>
      </c>
      <c r="AR94" s="166" t="s">
        <v>80</v>
      </c>
      <c r="AT94" s="167" t="s">
        <v>71</v>
      </c>
      <c r="AU94" s="167" t="s">
        <v>80</v>
      </c>
      <c r="AY94" s="166" t="s">
        <v>118</v>
      </c>
      <c r="BK94" s="168">
        <f>SUM(BK95:BK99)</f>
        <v>71581.8</v>
      </c>
    </row>
    <row r="95" spans="1:65" s="2" customFormat="1" ht="21.75" customHeight="1">
      <c r="A95" s="32"/>
      <c r="B95" s="33"/>
      <c r="C95" s="171" t="s">
        <v>124</v>
      </c>
      <c r="D95" s="171" t="s">
        <v>120</v>
      </c>
      <c r="E95" s="172" t="s">
        <v>139</v>
      </c>
      <c r="F95" s="173" t="s">
        <v>140</v>
      </c>
      <c r="G95" s="174" t="s">
        <v>141</v>
      </c>
      <c r="H95" s="175">
        <v>106</v>
      </c>
      <c r="I95" s="176">
        <v>46.2</v>
      </c>
      <c r="J95" s="176">
        <f>ROUND(I95*H95,2)</f>
        <v>4897.2</v>
      </c>
      <c r="K95" s="177"/>
      <c r="L95" s="37"/>
      <c r="M95" s="178" t="s">
        <v>17</v>
      </c>
      <c r="N95" s="179" t="s">
        <v>43</v>
      </c>
      <c r="O95" s="180">
        <v>0</v>
      </c>
      <c r="P95" s="180">
        <f>O95*H95</f>
        <v>0</v>
      </c>
      <c r="Q95" s="180">
        <v>0</v>
      </c>
      <c r="R95" s="180">
        <f>Q95*H95</f>
        <v>0</v>
      </c>
      <c r="S95" s="180">
        <v>0</v>
      </c>
      <c r="T95" s="181">
        <f>S95*H95</f>
        <v>0</v>
      </c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R95" s="182" t="s">
        <v>124</v>
      </c>
      <c r="AT95" s="182" t="s">
        <v>120</v>
      </c>
      <c r="AU95" s="182" t="s">
        <v>82</v>
      </c>
      <c r="AY95" s="18" t="s">
        <v>118</v>
      </c>
      <c r="BE95" s="183">
        <f>IF(N95="základní",J95,0)</f>
        <v>4897.2</v>
      </c>
      <c r="BF95" s="183">
        <f>IF(N95="snížená",J95,0)</f>
        <v>0</v>
      </c>
      <c r="BG95" s="183">
        <f>IF(N95="zákl. přenesená",J95,0)</f>
        <v>0</v>
      </c>
      <c r="BH95" s="183">
        <f>IF(N95="sníž. přenesená",J95,0)</f>
        <v>0</v>
      </c>
      <c r="BI95" s="183">
        <f>IF(N95="nulová",J95,0)</f>
        <v>0</v>
      </c>
      <c r="BJ95" s="18" t="s">
        <v>80</v>
      </c>
      <c r="BK95" s="183">
        <f>ROUND(I95*H95,2)</f>
        <v>4897.2</v>
      </c>
      <c r="BL95" s="18" t="s">
        <v>124</v>
      </c>
      <c r="BM95" s="182" t="s">
        <v>142</v>
      </c>
    </row>
    <row r="96" spans="1:65" s="2" customFormat="1" ht="21.75" customHeight="1">
      <c r="A96" s="32"/>
      <c r="B96" s="33"/>
      <c r="C96" s="171" t="s">
        <v>137</v>
      </c>
      <c r="D96" s="171" t="s">
        <v>120</v>
      </c>
      <c r="E96" s="172" t="s">
        <v>143</v>
      </c>
      <c r="F96" s="173" t="s">
        <v>144</v>
      </c>
      <c r="G96" s="174" t="s">
        <v>141</v>
      </c>
      <c r="H96" s="175">
        <v>106</v>
      </c>
      <c r="I96" s="176">
        <v>60.3</v>
      </c>
      <c r="J96" s="176">
        <f>ROUND(I96*H96,2)</f>
        <v>6391.8</v>
      </c>
      <c r="K96" s="177"/>
      <c r="L96" s="37"/>
      <c r="M96" s="178" t="s">
        <v>17</v>
      </c>
      <c r="N96" s="179" t="s">
        <v>43</v>
      </c>
      <c r="O96" s="180">
        <v>0</v>
      </c>
      <c r="P96" s="180">
        <f>O96*H96</f>
        <v>0</v>
      </c>
      <c r="Q96" s="180">
        <v>0</v>
      </c>
      <c r="R96" s="180">
        <f>Q96*H96</f>
        <v>0</v>
      </c>
      <c r="S96" s="180">
        <v>0</v>
      </c>
      <c r="T96" s="181">
        <f>S96*H96</f>
        <v>0</v>
      </c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R96" s="182" t="s">
        <v>124</v>
      </c>
      <c r="AT96" s="182" t="s">
        <v>120</v>
      </c>
      <c r="AU96" s="182" t="s">
        <v>82</v>
      </c>
      <c r="AY96" s="18" t="s">
        <v>118</v>
      </c>
      <c r="BE96" s="183">
        <f>IF(N96="základní",J96,0)</f>
        <v>6391.8</v>
      </c>
      <c r="BF96" s="183">
        <f>IF(N96="snížená",J96,0)</f>
        <v>0</v>
      </c>
      <c r="BG96" s="183">
        <f>IF(N96="zákl. přenesená",J96,0)</f>
        <v>0</v>
      </c>
      <c r="BH96" s="183">
        <f>IF(N96="sníž. přenesená",J96,0)</f>
        <v>0</v>
      </c>
      <c r="BI96" s="183">
        <f>IF(N96="nulová",J96,0)</f>
        <v>0</v>
      </c>
      <c r="BJ96" s="18" t="s">
        <v>80</v>
      </c>
      <c r="BK96" s="183">
        <f>ROUND(I96*H96,2)</f>
        <v>6391.8</v>
      </c>
      <c r="BL96" s="18" t="s">
        <v>124</v>
      </c>
      <c r="BM96" s="182" t="s">
        <v>145</v>
      </c>
    </row>
    <row r="97" spans="1:65" s="2" customFormat="1" ht="44.25" customHeight="1">
      <c r="A97" s="32"/>
      <c r="B97" s="33"/>
      <c r="C97" s="171" t="s">
        <v>136</v>
      </c>
      <c r="D97" s="171" t="s">
        <v>120</v>
      </c>
      <c r="E97" s="172" t="s">
        <v>146</v>
      </c>
      <c r="F97" s="173" t="s">
        <v>147</v>
      </c>
      <c r="G97" s="174" t="s">
        <v>141</v>
      </c>
      <c r="H97" s="175">
        <v>106</v>
      </c>
      <c r="I97" s="176">
        <v>288</v>
      </c>
      <c r="J97" s="176">
        <f>ROUND(I97*H97,2)</f>
        <v>30528</v>
      </c>
      <c r="K97" s="177"/>
      <c r="L97" s="37"/>
      <c r="M97" s="178" t="s">
        <v>17</v>
      </c>
      <c r="N97" s="179" t="s">
        <v>43</v>
      </c>
      <c r="O97" s="180">
        <v>0</v>
      </c>
      <c r="P97" s="180">
        <f>O97*H97</f>
        <v>0</v>
      </c>
      <c r="Q97" s="180">
        <v>0</v>
      </c>
      <c r="R97" s="180">
        <f>Q97*H97</f>
        <v>0</v>
      </c>
      <c r="S97" s="180">
        <v>0</v>
      </c>
      <c r="T97" s="181">
        <f>S97*H97</f>
        <v>0</v>
      </c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R97" s="182" t="s">
        <v>124</v>
      </c>
      <c r="AT97" s="182" t="s">
        <v>120</v>
      </c>
      <c r="AU97" s="182" t="s">
        <v>82</v>
      </c>
      <c r="AY97" s="18" t="s">
        <v>118</v>
      </c>
      <c r="BE97" s="183">
        <f>IF(N97="základní",J97,0)</f>
        <v>30528</v>
      </c>
      <c r="BF97" s="183">
        <f>IF(N97="snížená",J97,0)</f>
        <v>0</v>
      </c>
      <c r="BG97" s="183">
        <f>IF(N97="zákl. přenesená",J97,0)</f>
        <v>0</v>
      </c>
      <c r="BH97" s="183">
        <f>IF(N97="sníž. přenesená",J97,0)</f>
        <v>0</v>
      </c>
      <c r="BI97" s="183">
        <f>IF(N97="nulová",J97,0)</f>
        <v>0</v>
      </c>
      <c r="BJ97" s="18" t="s">
        <v>80</v>
      </c>
      <c r="BK97" s="183">
        <f>ROUND(I97*H97,2)</f>
        <v>30528</v>
      </c>
      <c r="BL97" s="18" t="s">
        <v>124</v>
      </c>
      <c r="BM97" s="182" t="s">
        <v>148</v>
      </c>
    </row>
    <row r="98" spans="1:65" s="2" customFormat="1" ht="21.75" customHeight="1">
      <c r="A98" s="32"/>
      <c r="B98" s="33"/>
      <c r="C98" s="171" t="s">
        <v>149</v>
      </c>
      <c r="D98" s="171" t="s">
        <v>120</v>
      </c>
      <c r="E98" s="172" t="s">
        <v>150</v>
      </c>
      <c r="F98" s="173" t="s">
        <v>151</v>
      </c>
      <c r="G98" s="174" t="s">
        <v>141</v>
      </c>
      <c r="H98" s="175">
        <v>106</v>
      </c>
      <c r="I98" s="176">
        <v>10.8</v>
      </c>
      <c r="J98" s="176">
        <f>ROUND(I98*H98,2)</f>
        <v>1144.8</v>
      </c>
      <c r="K98" s="177"/>
      <c r="L98" s="37"/>
      <c r="M98" s="178" t="s">
        <v>17</v>
      </c>
      <c r="N98" s="179" t="s">
        <v>43</v>
      </c>
      <c r="O98" s="180">
        <v>0</v>
      </c>
      <c r="P98" s="180">
        <f>O98*H98</f>
        <v>0</v>
      </c>
      <c r="Q98" s="180">
        <v>0</v>
      </c>
      <c r="R98" s="180">
        <f>Q98*H98</f>
        <v>0</v>
      </c>
      <c r="S98" s="180">
        <v>0</v>
      </c>
      <c r="T98" s="181">
        <f>S98*H98</f>
        <v>0</v>
      </c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R98" s="182" t="s">
        <v>124</v>
      </c>
      <c r="AT98" s="182" t="s">
        <v>120</v>
      </c>
      <c r="AU98" s="182" t="s">
        <v>82</v>
      </c>
      <c r="AY98" s="18" t="s">
        <v>118</v>
      </c>
      <c r="BE98" s="183">
        <f>IF(N98="základní",J98,0)</f>
        <v>1144.8</v>
      </c>
      <c r="BF98" s="183">
        <f>IF(N98="snížená",J98,0)</f>
        <v>0</v>
      </c>
      <c r="BG98" s="183">
        <f>IF(N98="zákl. přenesená",J98,0)</f>
        <v>0</v>
      </c>
      <c r="BH98" s="183">
        <f>IF(N98="sníž. přenesená",J98,0)</f>
        <v>0</v>
      </c>
      <c r="BI98" s="183">
        <f>IF(N98="nulová",J98,0)</f>
        <v>0</v>
      </c>
      <c r="BJ98" s="18" t="s">
        <v>80</v>
      </c>
      <c r="BK98" s="183">
        <f>ROUND(I98*H98,2)</f>
        <v>1144.8</v>
      </c>
      <c r="BL98" s="18" t="s">
        <v>124</v>
      </c>
      <c r="BM98" s="182" t="s">
        <v>152</v>
      </c>
    </row>
    <row r="99" spans="1:65" s="2" customFormat="1" ht="33" customHeight="1">
      <c r="A99" s="32"/>
      <c r="B99" s="33"/>
      <c r="C99" s="171" t="s">
        <v>142</v>
      </c>
      <c r="D99" s="171" t="s">
        <v>120</v>
      </c>
      <c r="E99" s="172" t="s">
        <v>153</v>
      </c>
      <c r="F99" s="173" t="s">
        <v>154</v>
      </c>
      <c r="G99" s="174" t="s">
        <v>141</v>
      </c>
      <c r="H99" s="175">
        <v>106</v>
      </c>
      <c r="I99" s="176">
        <v>270</v>
      </c>
      <c r="J99" s="176">
        <f>ROUND(I99*H99,2)</f>
        <v>28620</v>
      </c>
      <c r="K99" s="177"/>
      <c r="L99" s="37"/>
      <c r="M99" s="178" t="s">
        <v>17</v>
      </c>
      <c r="N99" s="179" t="s">
        <v>43</v>
      </c>
      <c r="O99" s="180">
        <v>0</v>
      </c>
      <c r="P99" s="180">
        <f>O99*H99</f>
        <v>0</v>
      </c>
      <c r="Q99" s="180">
        <v>0</v>
      </c>
      <c r="R99" s="180">
        <f>Q99*H99</f>
        <v>0</v>
      </c>
      <c r="S99" s="180">
        <v>0</v>
      </c>
      <c r="T99" s="181">
        <f>S99*H99</f>
        <v>0</v>
      </c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R99" s="182" t="s">
        <v>124</v>
      </c>
      <c r="AT99" s="182" t="s">
        <v>120</v>
      </c>
      <c r="AU99" s="182" t="s">
        <v>82</v>
      </c>
      <c r="AY99" s="18" t="s">
        <v>118</v>
      </c>
      <c r="BE99" s="183">
        <f>IF(N99="základní",J99,0)</f>
        <v>28620</v>
      </c>
      <c r="BF99" s="183">
        <f>IF(N99="snížená",J99,0)</f>
        <v>0</v>
      </c>
      <c r="BG99" s="183">
        <f>IF(N99="zákl. přenesená",J99,0)</f>
        <v>0</v>
      </c>
      <c r="BH99" s="183">
        <f>IF(N99="sníž. přenesená",J99,0)</f>
        <v>0</v>
      </c>
      <c r="BI99" s="183">
        <f>IF(N99="nulová",J99,0)</f>
        <v>0</v>
      </c>
      <c r="BJ99" s="18" t="s">
        <v>80</v>
      </c>
      <c r="BK99" s="183">
        <f>ROUND(I99*H99,2)</f>
        <v>28620</v>
      </c>
      <c r="BL99" s="18" t="s">
        <v>124</v>
      </c>
      <c r="BM99" s="182" t="s">
        <v>155</v>
      </c>
    </row>
    <row r="100" spans="1:65" s="12" customFormat="1" ht="22.9" customHeight="1">
      <c r="B100" s="156"/>
      <c r="C100" s="157"/>
      <c r="D100" s="158" t="s">
        <v>71</v>
      </c>
      <c r="E100" s="169" t="s">
        <v>156</v>
      </c>
      <c r="F100" s="169" t="s">
        <v>157</v>
      </c>
      <c r="G100" s="157"/>
      <c r="H100" s="157"/>
      <c r="I100" s="157"/>
      <c r="J100" s="170">
        <f>BK100</f>
        <v>5981.16</v>
      </c>
      <c r="K100" s="157"/>
      <c r="L100" s="161"/>
      <c r="M100" s="162"/>
      <c r="N100" s="163"/>
      <c r="O100" s="163"/>
      <c r="P100" s="164">
        <f>P101</f>
        <v>0</v>
      </c>
      <c r="Q100" s="163"/>
      <c r="R100" s="164">
        <f>R101</f>
        <v>0</v>
      </c>
      <c r="S100" s="163"/>
      <c r="T100" s="165">
        <f>T101</f>
        <v>0</v>
      </c>
      <c r="AR100" s="166" t="s">
        <v>80</v>
      </c>
      <c r="AT100" s="167" t="s">
        <v>71</v>
      </c>
      <c r="AU100" s="167" t="s">
        <v>80</v>
      </c>
      <c r="AY100" s="166" t="s">
        <v>118</v>
      </c>
      <c r="BK100" s="168">
        <f>BK101</f>
        <v>5981.16</v>
      </c>
    </row>
    <row r="101" spans="1:65" s="2" customFormat="1" ht="33" customHeight="1">
      <c r="A101" s="32"/>
      <c r="B101" s="33"/>
      <c r="C101" s="171" t="s">
        <v>158</v>
      </c>
      <c r="D101" s="171" t="s">
        <v>120</v>
      </c>
      <c r="E101" s="172" t="s">
        <v>159</v>
      </c>
      <c r="F101" s="173" t="s">
        <v>160</v>
      </c>
      <c r="G101" s="174" t="s">
        <v>161</v>
      </c>
      <c r="H101" s="175">
        <v>115.914</v>
      </c>
      <c r="I101" s="176">
        <v>51.6</v>
      </c>
      <c r="J101" s="176">
        <f>ROUND(I101*H101,2)</f>
        <v>5981.16</v>
      </c>
      <c r="K101" s="177"/>
      <c r="L101" s="37"/>
      <c r="M101" s="214" t="s">
        <v>17</v>
      </c>
      <c r="N101" s="215" t="s">
        <v>43</v>
      </c>
      <c r="O101" s="216">
        <v>0</v>
      </c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R101" s="182" t="s">
        <v>124</v>
      </c>
      <c r="AT101" s="182" t="s">
        <v>120</v>
      </c>
      <c r="AU101" s="182" t="s">
        <v>82</v>
      </c>
      <c r="AY101" s="18" t="s">
        <v>118</v>
      </c>
      <c r="BE101" s="183">
        <f>IF(N101="základní",J101,0)</f>
        <v>5981.16</v>
      </c>
      <c r="BF101" s="183">
        <f>IF(N101="snížená",J101,0)</f>
        <v>0</v>
      </c>
      <c r="BG101" s="183">
        <f>IF(N101="zákl. přenesená",J101,0)</f>
        <v>0</v>
      </c>
      <c r="BH101" s="183">
        <f>IF(N101="sníž. přenesená",J101,0)</f>
        <v>0</v>
      </c>
      <c r="BI101" s="183">
        <f>IF(N101="nulová",J101,0)</f>
        <v>0</v>
      </c>
      <c r="BJ101" s="18" t="s">
        <v>80</v>
      </c>
      <c r="BK101" s="183">
        <f>ROUND(I101*H101,2)</f>
        <v>5981.16</v>
      </c>
      <c r="BL101" s="18" t="s">
        <v>124</v>
      </c>
      <c r="BM101" s="182" t="s">
        <v>162</v>
      </c>
    </row>
    <row r="102" spans="1:65" s="2" customFormat="1" ht="6.95" customHeight="1">
      <c r="A102" s="32"/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37"/>
      <c r="M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</sheetData>
  <sheetProtection algorithmName="SHA-512" hashValue="e1oJ2qPohZmOIuMt1BdKvGkuxa4BZ+1RUx95M9lFwRKk286gcdR1uUFjudUDlFcArOAvQpczP4gXMtyIaPwH8Q==" saltValue="kLm+jltZ6koYLhXNnJZYmsAsL56SpTHBH7CWI2wU72PZpqFsknAo3tY92fDec+BcUHccQahVbIYKXp6EoxV85A==" spinCount="100000" sheet="1" objects="1" scenarios="1" formatColumns="0" formatRows="0" autoFilter="0"/>
  <autoFilter ref="C82:K101"/>
  <mergeCells count="8">
    <mergeCell ref="E73:H73"/>
    <mergeCell ref="E75:H75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20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3"/>
    </row>
    <row r="2" spans="1:46" s="1" customFormat="1" ht="36.950000000000003" customHeight="1"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AT2" s="18" t="s">
        <v>85</v>
      </c>
    </row>
    <row r="3" spans="1:46" s="1" customFormat="1" ht="6.95" customHeight="1"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21"/>
      <c r="AT3" s="18" t="s">
        <v>82</v>
      </c>
    </row>
    <row r="4" spans="1:46" s="1" customFormat="1" ht="24.95" customHeight="1">
      <c r="B4" s="21"/>
      <c r="D4" s="101" t="s">
        <v>92</v>
      </c>
      <c r="L4" s="21"/>
      <c r="M4" s="10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3" t="s">
        <v>14</v>
      </c>
      <c r="L6" s="21"/>
    </row>
    <row r="7" spans="1:46" s="1" customFormat="1" ht="16.5" customHeight="1">
      <c r="B7" s="21"/>
      <c r="E7" s="341" t="str">
        <f>'Rekapitulace stavby'!K6</f>
        <v>Oprava místních komunikací Provodov-Šonov 2021</v>
      </c>
      <c r="F7" s="342"/>
      <c r="G7" s="342"/>
      <c r="H7" s="342"/>
      <c r="L7" s="21"/>
    </row>
    <row r="8" spans="1:46" s="2" customFormat="1" ht="12" customHeight="1">
      <c r="A8" s="32"/>
      <c r="B8" s="37"/>
      <c r="C8" s="32"/>
      <c r="D8" s="103" t="s">
        <v>93</v>
      </c>
      <c r="E8" s="32"/>
      <c r="F8" s="32"/>
      <c r="G8" s="32"/>
      <c r="H8" s="32"/>
      <c r="I8" s="32"/>
      <c r="J8" s="32"/>
      <c r="K8" s="32"/>
      <c r="L8" s="104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343" t="s">
        <v>163</v>
      </c>
      <c r="F9" s="344"/>
      <c r="G9" s="344"/>
      <c r="H9" s="344"/>
      <c r="I9" s="32"/>
      <c r="J9" s="32"/>
      <c r="K9" s="32"/>
      <c r="L9" s="104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104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03" t="s">
        <v>16</v>
      </c>
      <c r="E11" s="32"/>
      <c r="F11" s="105" t="s">
        <v>17</v>
      </c>
      <c r="G11" s="32"/>
      <c r="H11" s="32"/>
      <c r="I11" s="103" t="s">
        <v>18</v>
      </c>
      <c r="J11" s="105" t="s">
        <v>17</v>
      </c>
      <c r="K11" s="32"/>
      <c r="L11" s="104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03" t="s">
        <v>19</v>
      </c>
      <c r="E12" s="32"/>
      <c r="F12" s="105" t="s">
        <v>20</v>
      </c>
      <c r="G12" s="32"/>
      <c r="H12" s="32"/>
      <c r="I12" s="103" t="s">
        <v>21</v>
      </c>
      <c r="J12" s="106" t="str">
        <f>'Rekapitulace stavby'!AN8</f>
        <v>19. 5. 2021</v>
      </c>
      <c r="K12" s="32"/>
      <c r="L12" s="104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104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03" t="s">
        <v>23</v>
      </c>
      <c r="E14" s="32"/>
      <c r="F14" s="32"/>
      <c r="G14" s="32"/>
      <c r="H14" s="32"/>
      <c r="I14" s="103" t="s">
        <v>24</v>
      </c>
      <c r="J14" s="105" t="s">
        <v>25</v>
      </c>
      <c r="K14" s="32"/>
      <c r="L14" s="104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05" t="s">
        <v>26</v>
      </c>
      <c r="F15" s="32"/>
      <c r="G15" s="32"/>
      <c r="H15" s="32"/>
      <c r="I15" s="103" t="s">
        <v>27</v>
      </c>
      <c r="J15" s="105" t="s">
        <v>17</v>
      </c>
      <c r="K15" s="32"/>
      <c r="L15" s="104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104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03" t="s">
        <v>28</v>
      </c>
      <c r="E17" s="32"/>
      <c r="F17" s="32"/>
      <c r="G17" s="32"/>
      <c r="H17" s="32"/>
      <c r="I17" s="103" t="s">
        <v>24</v>
      </c>
      <c r="J17" s="105" t="s">
        <v>29</v>
      </c>
      <c r="K17" s="32"/>
      <c r="L17" s="104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105" t="s">
        <v>30</v>
      </c>
      <c r="F18" s="32"/>
      <c r="G18" s="32"/>
      <c r="H18" s="32"/>
      <c r="I18" s="103" t="s">
        <v>27</v>
      </c>
      <c r="J18" s="105" t="s">
        <v>31</v>
      </c>
      <c r="K18" s="32"/>
      <c r="L18" s="104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104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03" t="s">
        <v>32</v>
      </c>
      <c r="E20" s="32"/>
      <c r="F20" s="32"/>
      <c r="G20" s="32"/>
      <c r="H20" s="32"/>
      <c r="I20" s="103" t="s">
        <v>24</v>
      </c>
      <c r="J20" s="105" t="str">
        <f>IF('Rekapitulace stavby'!AN16="","",'Rekapitulace stavby'!AN16)</f>
        <v/>
      </c>
      <c r="K20" s="32"/>
      <c r="L20" s="104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05" t="str">
        <f>IF('Rekapitulace stavby'!E17="","",'Rekapitulace stavby'!E17)</f>
        <v xml:space="preserve"> </v>
      </c>
      <c r="F21" s="32"/>
      <c r="G21" s="32"/>
      <c r="H21" s="32"/>
      <c r="I21" s="103" t="s">
        <v>27</v>
      </c>
      <c r="J21" s="105" t="str">
        <f>IF('Rekapitulace stavby'!AN17="","",'Rekapitulace stavby'!AN17)</f>
        <v/>
      </c>
      <c r="K21" s="32"/>
      <c r="L21" s="104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104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03" t="s">
        <v>35</v>
      </c>
      <c r="E23" s="32"/>
      <c r="F23" s="32"/>
      <c r="G23" s="32"/>
      <c r="H23" s="32"/>
      <c r="I23" s="103" t="s">
        <v>24</v>
      </c>
      <c r="J23" s="105" t="str">
        <f>IF('Rekapitulace stavby'!AN19="","",'Rekapitulace stavby'!AN19)</f>
        <v/>
      </c>
      <c r="K23" s="32"/>
      <c r="L23" s="104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05" t="str">
        <f>IF('Rekapitulace stavby'!E20="","",'Rekapitulace stavby'!E20)</f>
        <v xml:space="preserve"> </v>
      </c>
      <c r="F24" s="32"/>
      <c r="G24" s="32"/>
      <c r="H24" s="32"/>
      <c r="I24" s="103" t="s">
        <v>27</v>
      </c>
      <c r="J24" s="105" t="str">
        <f>IF('Rekapitulace stavby'!AN20="","",'Rekapitulace stavby'!AN20)</f>
        <v/>
      </c>
      <c r="K24" s="32"/>
      <c r="L24" s="104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104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03" t="s">
        <v>36</v>
      </c>
      <c r="E26" s="32"/>
      <c r="F26" s="32"/>
      <c r="G26" s="32"/>
      <c r="H26" s="32"/>
      <c r="I26" s="32"/>
      <c r="J26" s="32"/>
      <c r="K26" s="32"/>
      <c r="L26" s="104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07"/>
      <c r="B27" s="108"/>
      <c r="C27" s="107"/>
      <c r="D27" s="107"/>
      <c r="E27" s="345" t="s">
        <v>17</v>
      </c>
      <c r="F27" s="345"/>
      <c r="G27" s="345"/>
      <c r="H27" s="345"/>
      <c r="I27" s="107"/>
      <c r="J27" s="107"/>
      <c r="K27" s="107"/>
      <c r="L27" s="109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104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0"/>
      <c r="E29" s="110"/>
      <c r="F29" s="110"/>
      <c r="G29" s="110"/>
      <c r="H29" s="110"/>
      <c r="I29" s="110"/>
      <c r="J29" s="110"/>
      <c r="K29" s="110"/>
      <c r="L29" s="104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1" t="s">
        <v>38</v>
      </c>
      <c r="E30" s="32"/>
      <c r="F30" s="32"/>
      <c r="G30" s="32"/>
      <c r="H30" s="32"/>
      <c r="I30" s="32"/>
      <c r="J30" s="112">
        <f>ROUND(J85, 2)</f>
        <v>46117.15</v>
      </c>
      <c r="K30" s="32"/>
      <c r="L30" s="104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0"/>
      <c r="E31" s="110"/>
      <c r="F31" s="110"/>
      <c r="G31" s="110"/>
      <c r="H31" s="110"/>
      <c r="I31" s="110"/>
      <c r="J31" s="110"/>
      <c r="K31" s="110"/>
      <c r="L31" s="104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3" t="s">
        <v>40</v>
      </c>
      <c r="G32" s="32"/>
      <c r="H32" s="32"/>
      <c r="I32" s="113" t="s">
        <v>39</v>
      </c>
      <c r="J32" s="113" t="s">
        <v>41</v>
      </c>
      <c r="K32" s="32"/>
      <c r="L32" s="104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14" t="s">
        <v>42</v>
      </c>
      <c r="E33" s="103" t="s">
        <v>43</v>
      </c>
      <c r="F33" s="115">
        <f>ROUND((SUM(BE85:BE119)),  2)</f>
        <v>46117.15</v>
      </c>
      <c r="G33" s="32"/>
      <c r="H33" s="32"/>
      <c r="I33" s="116">
        <v>0.21</v>
      </c>
      <c r="J33" s="115">
        <f>ROUND(((SUM(BE85:BE119))*I33),  2)</f>
        <v>9684.6</v>
      </c>
      <c r="K33" s="32"/>
      <c r="L33" s="104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03" t="s">
        <v>44</v>
      </c>
      <c r="F34" s="115">
        <f>ROUND((SUM(BF85:BF119)),  2)</f>
        <v>0</v>
      </c>
      <c r="G34" s="32"/>
      <c r="H34" s="32"/>
      <c r="I34" s="116">
        <v>0.15</v>
      </c>
      <c r="J34" s="115">
        <f>ROUND(((SUM(BF85:BF119))*I34),  2)</f>
        <v>0</v>
      </c>
      <c r="K34" s="32"/>
      <c r="L34" s="104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03" t="s">
        <v>45</v>
      </c>
      <c r="F35" s="115">
        <f>ROUND((SUM(BG85:BG119)),  2)</f>
        <v>0</v>
      </c>
      <c r="G35" s="32"/>
      <c r="H35" s="32"/>
      <c r="I35" s="116">
        <v>0.21</v>
      </c>
      <c r="J35" s="115">
        <f>0</f>
        <v>0</v>
      </c>
      <c r="K35" s="32"/>
      <c r="L35" s="104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03" t="s">
        <v>46</v>
      </c>
      <c r="F36" s="115">
        <f>ROUND((SUM(BH85:BH119)),  2)</f>
        <v>0</v>
      </c>
      <c r="G36" s="32"/>
      <c r="H36" s="32"/>
      <c r="I36" s="116">
        <v>0.15</v>
      </c>
      <c r="J36" s="115">
        <f>0</f>
        <v>0</v>
      </c>
      <c r="K36" s="32"/>
      <c r="L36" s="104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03" t="s">
        <v>47</v>
      </c>
      <c r="F37" s="115">
        <f>ROUND((SUM(BI85:BI119)),  2)</f>
        <v>0</v>
      </c>
      <c r="G37" s="32"/>
      <c r="H37" s="32"/>
      <c r="I37" s="116">
        <v>0</v>
      </c>
      <c r="J37" s="115">
        <f>0</f>
        <v>0</v>
      </c>
      <c r="K37" s="32"/>
      <c r="L37" s="104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104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17"/>
      <c r="D39" s="118" t="s">
        <v>48</v>
      </c>
      <c r="E39" s="119"/>
      <c r="F39" s="119"/>
      <c r="G39" s="120" t="s">
        <v>49</v>
      </c>
      <c r="H39" s="121" t="s">
        <v>50</v>
      </c>
      <c r="I39" s="119"/>
      <c r="J39" s="122">
        <f>SUM(J30:J37)</f>
        <v>55801.75</v>
      </c>
      <c r="K39" s="123"/>
      <c r="L39" s="104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04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4" spans="1:31" s="2" customFormat="1" ht="6.95" customHeight="1">
      <c r="A44" s="32"/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04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4.95" customHeight="1">
      <c r="A45" s="32"/>
      <c r="B45" s="33"/>
      <c r="C45" s="24" t="s">
        <v>95</v>
      </c>
      <c r="D45" s="34"/>
      <c r="E45" s="34"/>
      <c r="F45" s="34"/>
      <c r="G45" s="34"/>
      <c r="H45" s="34"/>
      <c r="I45" s="34"/>
      <c r="J45" s="34"/>
      <c r="K45" s="34"/>
      <c r="L45" s="104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6.95" customHeight="1">
      <c r="A46" s="32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104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2" customFormat="1" ht="12" customHeight="1">
      <c r="A47" s="32"/>
      <c r="B47" s="33"/>
      <c r="C47" s="29" t="s">
        <v>14</v>
      </c>
      <c r="D47" s="34"/>
      <c r="E47" s="34"/>
      <c r="F47" s="34"/>
      <c r="G47" s="34"/>
      <c r="H47" s="34"/>
      <c r="I47" s="34"/>
      <c r="J47" s="34"/>
      <c r="K47" s="34"/>
      <c r="L47" s="104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s="2" customFormat="1" ht="16.5" customHeight="1">
      <c r="A48" s="32"/>
      <c r="B48" s="33"/>
      <c r="C48" s="34"/>
      <c r="D48" s="34"/>
      <c r="E48" s="346" t="str">
        <f>E7</f>
        <v>Oprava místních komunikací Provodov-Šonov 2021</v>
      </c>
      <c r="F48" s="347"/>
      <c r="G48" s="347"/>
      <c r="H48" s="347"/>
      <c r="I48" s="34"/>
      <c r="J48" s="34"/>
      <c r="K48" s="34"/>
      <c r="L48" s="104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47" s="2" customFormat="1" ht="12" customHeight="1">
      <c r="A49" s="32"/>
      <c r="B49" s="33"/>
      <c r="C49" s="29" t="s">
        <v>93</v>
      </c>
      <c r="D49" s="34"/>
      <c r="E49" s="34"/>
      <c r="F49" s="34"/>
      <c r="G49" s="34"/>
      <c r="H49" s="34"/>
      <c r="I49" s="34"/>
      <c r="J49" s="34"/>
      <c r="K49" s="34"/>
      <c r="L49" s="104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47" s="2" customFormat="1" ht="16.5" customHeight="1">
      <c r="A50" s="32"/>
      <c r="B50" s="33"/>
      <c r="C50" s="34"/>
      <c r="D50" s="34"/>
      <c r="E50" s="306" t="str">
        <f>E9</f>
        <v>SO 02 - Úprava vjezdu k orelně</v>
      </c>
      <c r="F50" s="348"/>
      <c r="G50" s="348"/>
      <c r="H50" s="348"/>
      <c r="I50" s="34"/>
      <c r="J50" s="34"/>
      <c r="K50" s="34"/>
      <c r="L50" s="104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47" s="2" customFormat="1" ht="6.95" customHeight="1">
      <c r="A51" s="32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104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47" s="2" customFormat="1" ht="12" customHeight="1">
      <c r="A52" s="32"/>
      <c r="B52" s="33"/>
      <c r="C52" s="29" t="s">
        <v>19</v>
      </c>
      <c r="D52" s="34"/>
      <c r="E52" s="34"/>
      <c r="F52" s="27" t="str">
        <f>F12</f>
        <v>Provodov-Šonov</v>
      </c>
      <c r="G52" s="34"/>
      <c r="H52" s="34"/>
      <c r="I52" s="29" t="s">
        <v>21</v>
      </c>
      <c r="J52" s="57" t="str">
        <f>IF(J12="","",J12)</f>
        <v>19. 5. 2021</v>
      </c>
      <c r="K52" s="34"/>
      <c r="L52" s="104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47" s="2" customFormat="1" ht="6.95" customHeight="1">
      <c r="A53" s="32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104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47" s="2" customFormat="1" ht="15.2" customHeight="1">
      <c r="A54" s="32"/>
      <c r="B54" s="33"/>
      <c r="C54" s="29" t="s">
        <v>23</v>
      </c>
      <c r="D54" s="34"/>
      <c r="E54" s="34"/>
      <c r="F54" s="27" t="str">
        <f>E15</f>
        <v>Obec Provodov-Šonov</v>
      </c>
      <c r="G54" s="34"/>
      <c r="H54" s="34"/>
      <c r="I54" s="29" t="s">
        <v>32</v>
      </c>
      <c r="J54" s="30" t="str">
        <f>E21</f>
        <v xml:space="preserve"> </v>
      </c>
      <c r="K54" s="34"/>
      <c r="L54" s="104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47" s="2" customFormat="1" ht="15.2" customHeight="1">
      <c r="A55" s="32"/>
      <c r="B55" s="33"/>
      <c r="C55" s="29" t="s">
        <v>28</v>
      </c>
      <c r="D55" s="34"/>
      <c r="E55" s="34"/>
      <c r="F55" s="27" t="str">
        <f>IF(E18="","",E18)</f>
        <v>STAKO Červený Kostelec s.r.o.</v>
      </c>
      <c r="G55" s="34"/>
      <c r="H55" s="34"/>
      <c r="I55" s="29" t="s">
        <v>35</v>
      </c>
      <c r="J55" s="30" t="str">
        <f>E24</f>
        <v xml:space="preserve"> </v>
      </c>
      <c r="K55" s="34"/>
      <c r="L55" s="104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47" s="2" customFormat="1" ht="10.35" customHeight="1">
      <c r="A56" s="32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104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47" s="2" customFormat="1" ht="29.25" customHeight="1">
      <c r="A57" s="32"/>
      <c r="B57" s="33"/>
      <c r="C57" s="128" t="s">
        <v>96</v>
      </c>
      <c r="D57" s="129"/>
      <c r="E57" s="129"/>
      <c r="F57" s="129"/>
      <c r="G57" s="129"/>
      <c r="H57" s="129"/>
      <c r="I57" s="129"/>
      <c r="J57" s="130" t="s">
        <v>97</v>
      </c>
      <c r="K57" s="129"/>
      <c r="L57" s="104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47" s="2" customFormat="1" ht="10.35" customHeight="1">
      <c r="A58" s="32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104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47" s="2" customFormat="1" ht="22.9" customHeight="1">
      <c r="A59" s="32"/>
      <c r="B59" s="33"/>
      <c r="C59" s="131" t="s">
        <v>70</v>
      </c>
      <c r="D59" s="34"/>
      <c r="E59" s="34"/>
      <c r="F59" s="34"/>
      <c r="G59" s="34"/>
      <c r="H59" s="34"/>
      <c r="I59" s="34"/>
      <c r="J59" s="75">
        <f>J85</f>
        <v>46117.15</v>
      </c>
      <c r="K59" s="34"/>
      <c r="L59" s="104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U59" s="18" t="s">
        <v>98</v>
      </c>
    </row>
    <row r="60" spans="1:47" s="9" customFormat="1" ht="24.95" customHeight="1">
      <c r="B60" s="132"/>
      <c r="C60" s="133"/>
      <c r="D60" s="134" t="s">
        <v>99</v>
      </c>
      <c r="E60" s="135"/>
      <c r="F60" s="135"/>
      <c r="G60" s="135"/>
      <c r="H60" s="135"/>
      <c r="I60" s="135"/>
      <c r="J60" s="136">
        <f>J86</f>
        <v>46117.15</v>
      </c>
      <c r="K60" s="133"/>
      <c r="L60" s="137"/>
    </row>
    <row r="61" spans="1:47" s="10" customFormat="1" ht="19.899999999999999" customHeight="1">
      <c r="B61" s="138"/>
      <c r="C61" s="139"/>
      <c r="D61" s="140" t="s">
        <v>100</v>
      </c>
      <c r="E61" s="141"/>
      <c r="F61" s="141"/>
      <c r="G61" s="141"/>
      <c r="H61" s="141"/>
      <c r="I61" s="141"/>
      <c r="J61" s="142">
        <f>J87</f>
        <v>10880.16</v>
      </c>
      <c r="K61" s="139"/>
      <c r="L61" s="143"/>
    </row>
    <row r="62" spans="1:47" s="10" customFormat="1" ht="19.899999999999999" customHeight="1">
      <c r="B62" s="138"/>
      <c r="C62" s="139"/>
      <c r="D62" s="140" t="s">
        <v>101</v>
      </c>
      <c r="E62" s="141"/>
      <c r="F62" s="141"/>
      <c r="G62" s="141"/>
      <c r="H62" s="141"/>
      <c r="I62" s="141"/>
      <c r="J62" s="142">
        <f>J95</f>
        <v>25579.199999999997</v>
      </c>
      <c r="K62" s="139"/>
      <c r="L62" s="143"/>
    </row>
    <row r="63" spans="1:47" s="10" customFormat="1" ht="19.899999999999999" customHeight="1">
      <c r="B63" s="138"/>
      <c r="C63" s="139"/>
      <c r="D63" s="140" t="s">
        <v>164</v>
      </c>
      <c r="E63" s="141"/>
      <c r="F63" s="141"/>
      <c r="G63" s="141"/>
      <c r="H63" s="141"/>
      <c r="I63" s="141"/>
      <c r="J63" s="142">
        <f>J103</f>
        <v>1440.72</v>
      </c>
      <c r="K63" s="139"/>
      <c r="L63" s="143"/>
    </row>
    <row r="64" spans="1:47" s="10" customFormat="1" ht="19.899999999999999" customHeight="1">
      <c r="B64" s="138"/>
      <c r="C64" s="139"/>
      <c r="D64" s="140" t="s">
        <v>165</v>
      </c>
      <c r="E64" s="141"/>
      <c r="F64" s="141"/>
      <c r="G64" s="141"/>
      <c r="H64" s="141"/>
      <c r="I64" s="141"/>
      <c r="J64" s="142">
        <f>J111</f>
        <v>6678.15</v>
      </c>
      <c r="K64" s="139"/>
      <c r="L64" s="143"/>
    </row>
    <row r="65" spans="1:31" s="10" customFormat="1" ht="19.899999999999999" customHeight="1">
      <c r="B65" s="138"/>
      <c r="C65" s="139"/>
      <c r="D65" s="140" t="s">
        <v>102</v>
      </c>
      <c r="E65" s="141"/>
      <c r="F65" s="141"/>
      <c r="G65" s="141"/>
      <c r="H65" s="141"/>
      <c r="I65" s="141"/>
      <c r="J65" s="142">
        <f>J118</f>
        <v>1538.92</v>
      </c>
      <c r="K65" s="139"/>
      <c r="L65" s="143"/>
    </row>
    <row r="66" spans="1:31" s="2" customFormat="1" ht="21.75" customHeight="1">
      <c r="A66" s="32"/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104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s="2" customFormat="1" ht="6.95" customHeight="1">
      <c r="A67" s="32"/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104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71" spans="1:31" s="2" customFormat="1" ht="6.95" customHeight="1">
      <c r="A71" s="32"/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104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s="2" customFormat="1" ht="24.95" customHeight="1">
      <c r="A72" s="32"/>
      <c r="B72" s="33"/>
      <c r="C72" s="24" t="s">
        <v>103</v>
      </c>
      <c r="D72" s="34"/>
      <c r="E72" s="34"/>
      <c r="F72" s="34"/>
      <c r="G72" s="34"/>
      <c r="H72" s="34"/>
      <c r="I72" s="34"/>
      <c r="J72" s="34"/>
      <c r="K72" s="34"/>
      <c r="L72" s="104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" customFormat="1" ht="6.95" customHeight="1">
      <c r="A73" s="32"/>
      <c r="B73" s="33"/>
      <c r="C73" s="34"/>
      <c r="D73" s="34"/>
      <c r="E73" s="34"/>
      <c r="F73" s="34"/>
      <c r="G73" s="34"/>
      <c r="H73" s="34"/>
      <c r="I73" s="34"/>
      <c r="J73" s="34"/>
      <c r="K73" s="34"/>
      <c r="L73" s="104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" customFormat="1" ht="12" customHeight="1">
      <c r="A74" s="32"/>
      <c r="B74" s="33"/>
      <c r="C74" s="29" t="s">
        <v>14</v>
      </c>
      <c r="D74" s="34"/>
      <c r="E74" s="34"/>
      <c r="F74" s="34"/>
      <c r="G74" s="34"/>
      <c r="H74" s="34"/>
      <c r="I74" s="34"/>
      <c r="J74" s="34"/>
      <c r="K74" s="34"/>
      <c r="L74" s="104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s="2" customFormat="1" ht="16.5" customHeight="1">
      <c r="A75" s="32"/>
      <c r="B75" s="33"/>
      <c r="C75" s="34"/>
      <c r="D75" s="34"/>
      <c r="E75" s="346" t="str">
        <f>E7</f>
        <v>Oprava místních komunikací Provodov-Šonov 2021</v>
      </c>
      <c r="F75" s="347"/>
      <c r="G75" s="347"/>
      <c r="H75" s="347"/>
      <c r="I75" s="34"/>
      <c r="J75" s="34"/>
      <c r="K75" s="34"/>
      <c r="L75" s="104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2" customHeight="1">
      <c r="A76" s="32"/>
      <c r="B76" s="33"/>
      <c r="C76" s="29" t="s">
        <v>93</v>
      </c>
      <c r="D76" s="34"/>
      <c r="E76" s="34"/>
      <c r="F76" s="34"/>
      <c r="G76" s="34"/>
      <c r="H76" s="34"/>
      <c r="I76" s="34"/>
      <c r="J76" s="34"/>
      <c r="K76" s="34"/>
      <c r="L76" s="104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6.5" customHeight="1">
      <c r="A77" s="32"/>
      <c r="B77" s="33"/>
      <c r="C77" s="34"/>
      <c r="D77" s="34"/>
      <c r="E77" s="306" t="str">
        <f>E9</f>
        <v>SO 02 - Úprava vjezdu k orelně</v>
      </c>
      <c r="F77" s="348"/>
      <c r="G77" s="348"/>
      <c r="H77" s="348"/>
      <c r="I77" s="34"/>
      <c r="J77" s="34"/>
      <c r="K77" s="34"/>
      <c r="L77" s="104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" customFormat="1" ht="6.95" customHeight="1">
      <c r="A78" s="32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104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" customFormat="1" ht="12" customHeight="1">
      <c r="A79" s="32"/>
      <c r="B79" s="33"/>
      <c r="C79" s="29" t="s">
        <v>19</v>
      </c>
      <c r="D79" s="34"/>
      <c r="E79" s="34"/>
      <c r="F79" s="27" t="str">
        <f>F12</f>
        <v>Provodov-Šonov</v>
      </c>
      <c r="G79" s="34"/>
      <c r="H79" s="34"/>
      <c r="I79" s="29" t="s">
        <v>21</v>
      </c>
      <c r="J79" s="57" t="str">
        <f>IF(J12="","",J12)</f>
        <v>19. 5. 2021</v>
      </c>
      <c r="K79" s="34"/>
      <c r="L79" s="104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2" customFormat="1" ht="6.95" customHeight="1">
      <c r="A80" s="32"/>
      <c r="B80" s="33"/>
      <c r="C80" s="34"/>
      <c r="D80" s="34"/>
      <c r="E80" s="34"/>
      <c r="F80" s="34"/>
      <c r="G80" s="34"/>
      <c r="H80" s="34"/>
      <c r="I80" s="34"/>
      <c r="J80" s="34"/>
      <c r="K80" s="34"/>
      <c r="L80" s="104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65" s="2" customFormat="1" ht="15.2" customHeight="1">
      <c r="A81" s="32"/>
      <c r="B81" s="33"/>
      <c r="C81" s="29" t="s">
        <v>23</v>
      </c>
      <c r="D81" s="34"/>
      <c r="E81" s="34"/>
      <c r="F81" s="27" t="str">
        <f>E15</f>
        <v>Obec Provodov-Šonov</v>
      </c>
      <c r="G81" s="34"/>
      <c r="H81" s="34"/>
      <c r="I81" s="29" t="s">
        <v>32</v>
      </c>
      <c r="J81" s="30" t="str">
        <f>E21</f>
        <v xml:space="preserve"> </v>
      </c>
      <c r="K81" s="34"/>
      <c r="L81" s="104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65" s="2" customFormat="1" ht="15.2" customHeight="1">
      <c r="A82" s="32"/>
      <c r="B82" s="33"/>
      <c r="C82" s="29" t="s">
        <v>28</v>
      </c>
      <c r="D82" s="34"/>
      <c r="E82" s="34"/>
      <c r="F82" s="27" t="str">
        <f>IF(E18="","",E18)</f>
        <v>STAKO Červený Kostelec s.r.o.</v>
      </c>
      <c r="G82" s="34"/>
      <c r="H82" s="34"/>
      <c r="I82" s="29" t="s">
        <v>35</v>
      </c>
      <c r="J82" s="30" t="str">
        <f>E24</f>
        <v xml:space="preserve"> </v>
      </c>
      <c r="K82" s="34"/>
      <c r="L82" s="104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65" s="2" customFormat="1" ht="10.3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104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65" s="11" customFormat="1" ht="29.25" customHeight="1">
      <c r="A84" s="144"/>
      <c r="B84" s="145"/>
      <c r="C84" s="146" t="s">
        <v>104</v>
      </c>
      <c r="D84" s="147" t="s">
        <v>57</v>
      </c>
      <c r="E84" s="147" t="s">
        <v>53</v>
      </c>
      <c r="F84" s="147" t="s">
        <v>54</v>
      </c>
      <c r="G84" s="147" t="s">
        <v>105</v>
      </c>
      <c r="H84" s="147" t="s">
        <v>106</v>
      </c>
      <c r="I84" s="147" t="s">
        <v>107</v>
      </c>
      <c r="J84" s="148" t="s">
        <v>97</v>
      </c>
      <c r="K84" s="149" t="s">
        <v>108</v>
      </c>
      <c r="L84" s="150"/>
      <c r="M84" s="66" t="s">
        <v>17</v>
      </c>
      <c r="N84" s="67" t="s">
        <v>42</v>
      </c>
      <c r="O84" s="67" t="s">
        <v>109</v>
      </c>
      <c r="P84" s="67" t="s">
        <v>110</v>
      </c>
      <c r="Q84" s="67" t="s">
        <v>111</v>
      </c>
      <c r="R84" s="67" t="s">
        <v>112</v>
      </c>
      <c r="S84" s="67" t="s">
        <v>113</v>
      </c>
      <c r="T84" s="68" t="s">
        <v>114</v>
      </c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</row>
    <row r="85" spans="1:65" s="2" customFormat="1" ht="22.9" customHeight="1">
      <c r="A85" s="32"/>
      <c r="B85" s="33"/>
      <c r="C85" s="73" t="s">
        <v>115</v>
      </c>
      <c r="D85" s="34"/>
      <c r="E85" s="34"/>
      <c r="F85" s="34"/>
      <c r="G85" s="34"/>
      <c r="H85" s="34"/>
      <c r="I85" s="34"/>
      <c r="J85" s="151">
        <f>BK85</f>
        <v>46117.15</v>
      </c>
      <c r="K85" s="34"/>
      <c r="L85" s="37"/>
      <c r="M85" s="69"/>
      <c r="N85" s="152"/>
      <c r="O85" s="70"/>
      <c r="P85" s="153">
        <f>P86</f>
        <v>0</v>
      </c>
      <c r="Q85" s="70"/>
      <c r="R85" s="153">
        <f>R86</f>
        <v>0</v>
      </c>
      <c r="S85" s="70"/>
      <c r="T85" s="154">
        <f>T86</f>
        <v>0</v>
      </c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T85" s="18" t="s">
        <v>71</v>
      </c>
      <c r="AU85" s="18" t="s">
        <v>98</v>
      </c>
      <c r="BK85" s="155">
        <f>BK86</f>
        <v>46117.15</v>
      </c>
    </row>
    <row r="86" spans="1:65" s="12" customFormat="1" ht="25.9" customHeight="1">
      <c r="B86" s="156"/>
      <c r="C86" s="157"/>
      <c r="D86" s="158" t="s">
        <v>71</v>
      </c>
      <c r="E86" s="159" t="s">
        <v>116</v>
      </c>
      <c r="F86" s="159" t="s">
        <v>117</v>
      </c>
      <c r="G86" s="157"/>
      <c r="H86" s="157"/>
      <c r="I86" s="157"/>
      <c r="J86" s="160">
        <f>BK86</f>
        <v>46117.15</v>
      </c>
      <c r="K86" s="157"/>
      <c r="L86" s="161"/>
      <c r="M86" s="162"/>
      <c r="N86" s="163"/>
      <c r="O86" s="163"/>
      <c r="P86" s="164">
        <f>P87+P95+P103+P111+P118</f>
        <v>0</v>
      </c>
      <c r="Q86" s="163"/>
      <c r="R86" s="164">
        <f>R87+R95+R103+R111+R118</f>
        <v>0</v>
      </c>
      <c r="S86" s="163"/>
      <c r="T86" s="165">
        <f>T87+T95+T103+T111+T118</f>
        <v>0</v>
      </c>
      <c r="AR86" s="166" t="s">
        <v>80</v>
      </c>
      <c r="AT86" s="167" t="s">
        <v>71</v>
      </c>
      <c r="AU86" s="167" t="s">
        <v>72</v>
      </c>
      <c r="AY86" s="166" t="s">
        <v>118</v>
      </c>
      <c r="BK86" s="168">
        <f>BK87+BK95+BK103+BK111+BK118</f>
        <v>46117.15</v>
      </c>
    </row>
    <row r="87" spans="1:65" s="12" customFormat="1" ht="22.9" customHeight="1">
      <c r="B87" s="156"/>
      <c r="C87" s="157"/>
      <c r="D87" s="158" t="s">
        <v>71</v>
      </c>
      <c r="E87" s="169" t="s">
        <v>80</v>
      </c>
      <c r="F87" s="169" t="s">
        <v>119</v>
      </c>
      <c r="G87" s="157"/>
      <c r="H87" s="157"/>
      <c r="I87" s="157"/>
      <c r="J87" s="170">
        <f>BK87</f>
        <v>10880.16</v>
      </c>
      <c r="K87" s="157"/>
      <c r="L87" s="161"/>
      <c r="M87" s="162"/>
      <c r="N87" s="163"/>
      <c r="O87" s="163"/>
      <c r="P87" s="164">
        <f>SUM(P88:P94)</f>
        <v>0</v>
      </c>
      <c r="Q87" s="163"/>
      <c r="R87" s="164">
        <f>SUM(R88:R94)</f>
        <v>0</v>
      </c>
      <c r="S87" s="163"/>
      <c r="T87" s="165">
        <f>SUM(T88:T94)</f>
        <v>0</v>
      </c>
      <c r="AR87" s="166" t="s">
        <v>80</v>
      </c>
      <c r="AT87" s="167" t="s">
        <v>71</v>
      </c>
      <c r="AU87" s="167" t="s">
        <v>80</v>
      </c>
      <c r="AY87" s="166" t="s">
        <v>118</v>
      </c>
      <c r="BK87" s="168">
        <f>SUM(BK88:BK94)</f>
        <v>10880.16</v>
      </c>
    </row>
    <row r="88" spans="1:65" s="2" customFormat="1" ht="44.25" customHeight="1">
      <c r="A88" s="32"/>
      <c r="B88" s="33"/>
      <c r="C88" s="171" t="s">
        <v>80</v>
      </c>
      <c r="D88" s="171" t="s">
        <v>120</v>
      </c>
      <c r="E88" s="172" t="s">
        <v>166</v>
      </c>
      <c r="F88" s="173" t="s">
        <v>167</v>
      </c>
      <c r="G88" s="174" t="s">
        <v>141</v>
      </c>
      <c r="H88" s="175">
        <v>48</v>
      </c>
      <c r="I88" s="176">
        <v>165.92</v>
      </c>
      <c r="J88" s="176">
        <f>ROUND(I88*H88,2)</f>
        <v>7964.16</v>
      </c>
      <c r="K88" s="177"/>
      <c r="L88" s="37"/>
      <c r="M88" s="178" t="s">
        <v>17</v>
      </c>
      <c r="N88" s="179" t="s">
        <v>43</v>
      </c>
      <c r="O88" s="180">
        <v>0</v>
      </c>
      <c r="P88" s="180">
        <f>O88*H88</f>
        <v>0</v>
      </c>
      <c r="Q88" s="180">
        <v>0</v>
      </c>
      <c r="R88" s="180">
        <f>Q88*H88</f>
        <v>0</v>
      </c>
      <c r="S88" s="180">
        <v>0</v>
      </c>
      <c r="T88" s="181">
        <f>S88*H88</f>
        <v>0</v>
      </c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R88" s="182" t="s">
        <v>124</v>
      </c>
      <c r="AT88" s="182" t="s">
        <v>120</v>
      </c>
      <c r="AU88" s="182" t="s">
        <v>82</v>
      </c>
      <c r="AY88" s="18" t="s">
        <v>118</v>
      </c>
      <c r="BE88" s="183">
        <f>IF(N88="základní",J88,0)</f>
        <v>7964.16</v>
      </c>
      <c r="BF88" s="183">
        <f>IF(N88="snížená",J88,0)</f>
        <v>0</v>
      </c>
      <c r="BG88" s="183">
        <f>IF(N88="zákl. přenesená",J88,0)</f>
        <v>0</v>
      </c>
      <c r="BH88" s="183">
        <f>IF(N88="sníž. přenesená",J88,0)</f>
        <v>0</v>
      </c>
      <c r="BI88" s="183">
        <f>IF(N88="nulová",J88,0)</f>
        <v>0</v>
      </c>
      <c r="BJ88" s="18" t="s">
        <v>80</v>
      </c>
      <c r="BK88" s="183">
        <f>ROUND(I88*H88,2)</f>
        <v>7964.16</v>
      </c>
      <c r="BL88" s="18" t="s">
        <v>124</v>
      </c>
      <c r="BM88" s="182" t="s">
        <v>82</v>
      </c>
    </row>
    <row r="89" spans="1:65" s="2" customFormat="1" ht="21.75" customHeight="1">
      <c r="A89" s="32"/>
      <c r="B89" s="33"/>
      <c r="C89" s="171" t="s">
        <v>82</v>
      </c>
      <c r="D89" s="171" t="s">
        <v>120</v>
      </c>
      <c r="E89" s="172" t="s">
        <v>121</v>
      </c>
      <c r="F89" s="173" t="s">
        <v>122</v>
      </c>
      <c r="G89" s="174" t="s">
        <v>123</v>
      </c>
      <c r="H89" s="175">
        <v>12</v>
      </c>
      <c r="I89" s="176">
        <v>102</v>
      </c>
      <c r="J89" s="176">
        <f>ROUND(I89*H89,2)</f>
        <v>1224</v>
      </c>
      <c r="K89" s="177"/>
      <c r="L89" s="37"/>
      <c r="M89" s="178" t="s">
        <v>17</v>
      </c>
      <c r="N89" s="179" t="s">
        <v>43</v>
      </c>
      <c r="O89" s="180">
        <v>0</v>
      </c>
      <c r="P89" s="180">
        <f>O89*H89</f>
        <v>0</v>
      </c>
      <c r="Q89" s="180">
        <v>0</v>
      </c>
      <c r="R89" s="180">
        <f>Q89*H89</f>
        <v>0</v>
      </c>
      <c r="S89" s="180">
        <v>0</v>
      </c>
      <c r="T89" s="181">
        <f>S89*H89</f>
        <v>0</v>
      </c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R89" s="182" t="s">
        <v>124</v>
      </c>
      <c r="AT89" s="182" t="s">
        <v>120</v>
      </c>
      <c r="AU89" s="182" t="s">
        <v>82</v>
      </c>
      <c r="AY89" s="18" t="s">
        <v>118</v>
      </c>
      <c r="BE89" s="183">
        <f>IF(N89="základní",J89,0)</f>
        <v>1224</v>
      </c>
      <c r="BF89" s="183">
        <f>IF(N89="snížená",J89,0)</f>
        <v>0</v>
      </c>
      <c r="BG89" s="183">
        <f>IF(N89="zákl. přenesená",J89,0)</f>
        <v>0</v>
      </c>
      <c r="BH89" s="183">
        <f>IF(N89="sníž. přenesená",J89,0)</f>
        <v>0</v>
      </c>
      <c r="BI89" s="183">
        <f>IF(N89="nulová",J89,0)</f>
        <v>0</v>
      </c>
      <c r="BJ89" s="18" t="s">
        <v>80</v>
      </c>
      <c r="BK89" s="183">
        <f>ROUND(I89*H89,2)</f>
        <v>1224</v>
      </c>
      <c r="BL89" s="18" t="s">
        <v>124</v>
      </c>
      <c r="BM89" s="182" t="s">
        <v>124</v>
      </c>
    </row>
    <row r="90" spans="1:65" s="13" customFormat="1" ht="22.5">
      <c r="B90" s="184"/>
      <c r="C90" s="185"/>
      <c r="D90" s="186" t="s">
        <v>125</v>
      </c>
      <c r="E90" s="187" t="s">
        <v>17</v>
      </c>
      <c r="F90" s="188" t="s">
        <v>168</v>
      </c>
      <c r="G90" s="185"/>
      <c r="H90" s="187" t="s">
        <v>17</v>
      </c>
      <c r="I90" s="185"/>
      <c r="J90" s="185"/>
      <c r="K90" s="185"/>
      <c r="L90" s="189"/>
      <c r="M90" s="190"/>
      <c r="N90" s="191"/>
      <c r="O90" s="191"/>
      <c r="P90" s="191"/>
      <c r="Q90" s="191"/>
      <c r="R90" s="191"/>
      <c r="S90" s="191"/>
      <c r="T90" s="192"/>
      <c r="AT90" s="193" t="s">
        <v>125</v>
      </c>
      <c r="AU90" s="193" t="s">
        <v>82</v>
      </c>
      <c r="AV90" s="13" t="s">
        <v>80</v>
      </c>
      <c r="AW90" s="13" t="s">
        <v>34</v>
      </c>
      <c r="AX90" s="13" t="s">
        <v>72</v>
      </c>
      <c r="AY90" s="193" t="s">
        <v>118</v>
      </c>
    </row>
    <row r="91" spans="1:65" s="14" customFormat="1" ht="11.25">
      <c r="B91" s="194"/>
      <c r="C91" s="195"/>
      <c r="D91" s="186" t="s">
        <v>125</v>
      </c>
      <c r="E91" s="196" t="s">
        <v>17</v>
      </c>
      <c r="F91" s="197" t="s">
        <v>169</v>
      </c>
      <c r="G91" s="195"/>
      <c r="H91" s="198">
        <v>12</v>
      </c>
      <c r="I91" s="195"/>
      <c r="J91" s="195"/>
      <c r="K91" s="195"/>
      <c r="L91" s="199"/>
      <c r="M91" s="200"/>
      <c r="N91" s="201"/>
      <c r="O91" s="201"/>
      <c r="P91" s="201"/>
      <c r="Q91" s="201"/>
      <c r="R91" s="201"/>
      <c r="S91" s="201"/>
      <c r="T91" s="202"/>
      <c r="AT91" s="203" t="s">
        <v>125</v>
      </c>
      <c r="AU91" s="203" t="s">
        <v>82</v>
      </c>
      <c r="AV91" s="14" t="s">
        <v>82</v>
      </c>
      <c r="AW91" s="14" t="s">
        <v>34</v>
      </c>
      <c r="AX91" s="14" t="s">
        <v>72</v>
      </c>
      <c r="AY91" s="203" t="s">
        <v>118</v>
      </c>
    </row>
    <row r="92" spans="1:65" s="15" customFormat="1" ht="11.25">
      <c r="B92" s="204"/>
      <c r="C92" s="205"/>
      <c r="D92" s="186" t="s">
        <v>125</v>
      </c>
      <c r="E92" s="206" t="s">
        <v>17</v>
      </c>
      <c r="F92" s="207" t="s">
        <v>130</v>
      </c>
      <c r="G92" s="205"/>
      <c r="H92" s="208">
        <v>12</v>
      </c>
      <c r="I92" s="205"/>
      <c r="J92" s="205"/>
      <c r="K92" s="205"/>
      <c r="L92" s="209"/>
      <c r="M92" s="210"/>
      <c r="N92" s="211"/>
      <c r="O92" s="211"/>
      <c r="P92" s="211"/>
      <c r="Q92" s="211"/>
      <c r="R92" s="211"/>
      <c r="S92" s="211"/>
      <c r="T92" s="212"/>
      <c r="AT92" s="213" t="s">
        <v>125</v>
      </c>
      <c r="AU92" s="213" t="s">
        <v>82</v>
      </c>
      <c r="AV92" s="15" t="s">
        <v>124</v>
      </c>
      <c r="AW92" s="15" t="s">
        <v>34</v>
      </c>
      <c r="AX92" s="15" t="s">
        <v>80</v>
      </c>
      <c r="AY92" s="213" t="s">
        <v>118</v>
      </c>
    </row>
    <row r="93" spans="1:65" s="2" customFormat="1" ht="55.5" customHeight="1">
      <c r="A93" s="32"/>
      <c r="B93" s="33"/>
      <c r="C93" s="171" t="s">
        <v>133</v>
      </c>
      <c r="D93" s="171" t="s">
        <v>120</v>
      </c>
      <c r="E93" s="172" t="s">
        <v>131</v>
      </c>
      <c r="F93" s="173" t="s">
        <v>132</v>
      </c>
      <c r="G93" s="174" t="s">
        <v>123</v>
      </c>
      <c r="H93" s="175">
        <v>12</v>
      </c>
      <c r="I93" s="176">
        <v>121</v>
      </c>
      <c r="J93" s="176">
        <f>ROUND(I93*H93,2)</f>
        <v>1452</v>
      </c>
      <c r="K93" s="177"/>
      <c r="L93" s="37"/>
      <c r="M93" s="178" t="s">
        <v>17</v>
      </c>
      <c r="N93" s="179" t="s">
        <v>43</v>
      </c>
      <c r="O93" s="180">
        <v>0</v>
      </c>
      <c r="P93" s="180">
        <f>O93*H93</f>
        <v>0</v>
      </c>
      <c r="Q93" s="180">
        <v>0</v>
      </c>
      <c r="R93" s="180">
        <f>Q93*H93</f>
        <v>0</v>
      </c>
      <c r="S93" s="180">
        <v>0</v>
      </c>
      <c r="T93" s="181">
        <f>S93*H93</f>
        <v>0</v>
      </c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R93" s="182" t="s">
        <v>124</v>
      </c>
      <c r="AT93" s="182" t="s">
        <v>120</v>
      </c>
      <c r="AU93" s="182" t="s">
        <v>82</v>
      </c>
      <c r="AY93" s="18" t="s">
        <v>118</v>
      </c>
      <c r="BE93" s="183">
        <f>IF(N93="základní",J93,0)</f>
        <v>1452</v>
      </c>
      <c r="BF93" s="183">
        <f>IF(N93="snížená",J93,0)</f>
        <v>0</v>
      </c>
      <c r="BG93" s="183">
        <f>IF(N93="zákl. přenesená",J93,0)</f>
        <v>0</v>
      </c>
      <c r="BH93" s="183">
        <f>IF(N93="sníž. přenesená",J93,0)</f>
        <v>0</v>
      </c>
      <c r="BI93" s="183">
        <f>IF(N93="nulová",J93,0)</f>
        <v>0</v>
      </c>
      <c r="BJ93" s="18" t="s">
        <v>80</v>
      </c>
      <c r="BK93" s="183">
        <f>ROUND(I93*H93,2)</f>
        <v>1452</v>
      </c>
      <c r="BL93" s="18" t="s">
        <v>124</v>
      </c>
      <c r="BM93" s="182" t="s">
        <v>136</v>
      </c>
    </row>
    <row r="94" spans="1:65" s="2" customFormat="1" ht="33" customHeight="1">
      <c r="A94" s="32"/>
      <c r="B94" s="33"/>
      <c r="C94" s="171" t="s">
        <v>124</v>
      </c>
      <c r="D94" s="171" t="s">
        <v>120</v>
      </c>
      <c r="E94" s="172" t="s">
        <v>134</v>
      </c>
      <c r="F94" s="173" t="s">
        <v>135</v>
      </c>
      <c r="G94" s="174" t="s">
        <v>123</v>
      </c>
      <c r="H94" s="175">
        <v>12</v>
      </c>
      <c r="I94" s="176">
        <v>20</v>
      </c>
      <c r="J94" s="176">
        <f>ROUND(I94*H94,2)</f>
        <v>240</v>
      </c>
      <c r="K94" s="177"/>
      <c r="L94" s="37"/>
      <c r="M94" s="178" t="s">
        <v>17</v>
      </c>
      <c r="N94" s="179" t="s">
        <v>43</v>
      </c>
      <c r="O94" s="180">
        <v>0</v>
      </c>
      <c r="P94" s="180">
        <f>O94*H94</f>
        <v>0</v>
      </c>
      <c r="Q94" s="180">
        <v>0</v>
      </c>
      <c r="R94" s="180">
        <f>Q94*H94</f>
        <v>0</v>
      </c>
      <c r="S94" s="180">
        <v>0</v>
      </c>
      <c r="T94" s="181">
        <f>S94*H94</f>
        <v>0</v>
      </c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R94" s="182" t="s">
        <v>124</v>
      </c>
      <c r="AT94" s="182" t="s">
        <v>120</v>
      </c>
      <c r="AU94" s="182" t="s">
        <v>82</v>
      </c>
      <c r="AY94" s="18" t="s">
        <v>118</v>
      </c>
      <c r="BE94" s="183">
        <f>IF(N94="základní",J94,0)</f>
        <v>240</v>
      </c>
      <c r="BF94" s="183">
        <f>IF(N94="snížená",J94,0)</f>
        <v>0</v>
      </c>
      <c r="BG94" s="183">
        <f>IF(N94="zákl. přenesená",J94,0)</f>
        <v>0</v>
      </c>
      <c r="BH94" s="183">
        <f>IF(N94="sníž. přenesená",J94,0)</f>
        <v>0</v>
      </c>
      <c r="BI94" s="183">
        <f>IF(N94="nulová",J94,0)</f>
        <v>0</v>
      </c>
      <c r="BJ94" s="18" t="s">
        <v>80</v>
      </c>
      <c r="BK94" s="183">
        <f>ROUND(I94*H94,2)</f>
        <v>240</v>
      </c>
      <c r="BL94" s="18" t="s">
        <v>124</v>
      </c>
      <c r="BM94" s="182" t="s">
        <v>142</v>
      </c>
    </row>
    <row r="95" spans="1:65" s="12" customFormat="1" ht="22.9" customHeight="1">
      <c r="B95" s="156"/>
      <c r="C95" s="157"/>
      <c r="D95" s="158" t="s">
        <v>71</v>
      </c>
      <c r="E95" s="169" t="s">
        <v>137</v>
      </c>
      <c r="F95" s="169" t="s">
        <v>138</v>
      </c>
      <c r="G95" s="157"/>
      <c r="H95" s="157"/>
      <c r="I95" s="157"/>
      <c r="J95" s="170">
        <f>BK95</f>
        <v>25579.199999999997</v>
      </c>
      <c r="K95" s="157"/>
      <c r="L95" s="161"/>
      <c r="M95" s="162"/>
      <c r="N95" s="163"/>
      <c r="O95" s="163"/>
      <c r="P95" s="164">
        <f>SUM(P96:P102)</f>
        <v>0</v>
      </c>
      <c r="Q95" s="163"/>
      <c r="R95" s="164">
        <f>SUM(R96:R102)</f>
        <v>0</v>
      </c>
      <c r="S95" s="163"/>
      <c r="T95" s="165">
        <f>SUM(T96:T102)</f>
        <v>0</v>
      </c>
      <c r="AR95" s="166" t="s">
        <v>80</v>
      </c>
      <c r="AT95" s="167" t="s">
        <v>71</v>
      </c>
      <c r="AU95" s="167" t="s">
        <v>80</v>
      </c>
      <c r="AY95" s="166" t="s">
        <v>118</v>
      </c>
      <c r="BK95" s="168">
        <f>SUM(BK96:BK102)</f>
        <v>25579.199999999997</v>
      </c>
    </row>
    <row r="96" spans="1:65" s="2" customFormat="1" ht="21.75" customHeight="1">
      <c r="A96" s="32"/>
      <c r="B96" s="33"/>
      <c r="C96" s="171" t="s">
        <v>137</v>
      </c>
      <c r="D96" s="171" t="s">
        <v>120</v>
      </c>
      <c r="E96" s="172" t="s">
        <v>170</v>
      </c>
      <c r="F96" s="173" t="s">
        <v>171</v>
      </c>
      <c r="G96" s="174" t="s">
        <v>141</v>
      </c>
      <c r="H96" s="175">
        <v>48</v>
      </c>
      <c r="I96" s="176">
        <v>89.6</v>
      </c>
      <c r="J96" s="176">
        <f>ROUND(I96*H96,2)</f>
        <v>4300.8</v>
      </c>
      <c r="K96" s="177"/>
      <c r="L96" s="37"/>
      <c r="M96" s="178" t="s">
        <v>17</v>
      </c>
      <c r="N96" s="179" t="s">
        <v>43</v>
      </c>
      <c r="O96" s="180">
        <v>0</v>
      </c>
      <c r="P96" s="180">
        <f>O96*H96</f>
        <v>0</v>
      </c>
      <c r="Q96" s="180">
        <v>0</v>
      </c>
      <c r="R96" s="180">
        <f>Q96*H96</f>
        <v>0</v>
      </c>
      <c r="S96" s="180">
        <v>0</v>
      </c>
      <c r="T96" s="181">
        <f>S96*H96</f>
        <v>0</v>
      </c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R96" s="182" t="s">
        <v>124</v>
      </c>
      <c r="AT96" s="182" t="s">
        <v>120</v>
      </c>
      <c r="AU96" s="182" t="s">
        <v>82</v>
      </c>
      <c r="AY96" s="18" t="s">
        <v>118</v>
      </c>
      <c r="BE96" s="183">
        <f>IF(N96="základní",J96,0)</f>
        <v>4300.8</v>
      </c>
      <c r="BF96" s="183">
        <f>IF(N96="snížená",J96,0)</f>
        <v>0</v>
      </c>
      <c r="BG96" s="183">
        <f>IF(N96="zákl. přenesená",J96,0)</f>
        <v>0</v>
      </c>
      <c r="BH96" s="183">
        <f>IF(N96="sníž. přenesená",J96,0)</f>
        <v>0</v>
      </c>
      <c r="BI96" s="183">
        <f>IF(N96="nulová",J96,0)</f>
        <v>0</v>
      </c>
      <c r="BJ96" s="18" t="s">
        <v>80</v>
      </c>
      <c r="BK96" s="183">
        <f>ROUND(I96*H96,2)</f>
        <v>4300.8</v>
      </c>
      <c r="BL96" s="18" t="s">
        <v>124</v>
      </c>
      <c r="BM96" s="182" t="s">
        <v>145</v>
      </c>
    </row>
    <row r="97" spans="1:65" s="2" customFormat="1" ht="21.75" customHeight="1">
      <c r="A97" s="32"/>
      <c r="B97" s="33"/>
      <c r="C97" s="171" t="s">
        <v>136</v>
      </c>
      <c r="D97" s="171" t="s">
        <v>120</v>
      </c>
      <c r="E97" s="172" t="s">
        <v>172</v>
      </c>
      <c r="F97" s="173" t="s">
        <v>173</v>
      </c>
      <c r="G97" s="174" t="s">
        <v>141</v>
      </c>
      <c r="H97" s="175">
        <v>48</v>
      </c>
      <c r="I97" s="176">
        <v>107</v>
      </c>
      <c r="J97" s="176">
        <f>ROUND(I97*H97,2)</f>
        <v>5136</v>
      </c>
      <c r="K97" s="177"/>
      <c r="L97" s="37"/>
      <c r="M97" s="178" t="s">
        <v>17</v>
      </c>
      <c r="N97" s="179" t="s">
        <v>43</v>
      </c>
      <c r="O97" s="180">
        <v>0</v>
      </c>
      <c r="P97" s="180">
        <f>O97*H97</f>
        <v>0</v>
      </c>
      <c r="Q97" s="180">
        <v>0</v>
      </c>
      <c r="R97" s="180">
        <f>Q97*H97</f>
        <v>0</v>
      </c>
      <c r="S97" s="180">
        <v>0</v>
      </c>
      <c r="T97" s="181">
        <f>S97*H97</f>
        <v>0</v>
      </c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R97" s="182" t="s">
        <v>124</v>
      </c>
      <c r="AT97" s="182" t="s">
        <v>120</v>
      </c>
      <c r="AU97" s="182" t="s">
        <v>82</v>
      </c>
      <c r="AY97" s="18" t="s">
        <v>118</v>
      </c>
      <c r="BE97" s="183">
        <f>IF(N97="základní",J97,0)</f>
        <v>5136</v>
      </c>
      <c r="BF97" s="183">
        <f>IF(N97="snížená",J97,0)</f>
        <v>0</v>
      </c>
      <c r="BG97" s="183">
        <f>IF(N97="zákl. přenesená",J97,0)</f>
        <v>0</v>
      </c>
      <c r="BH97" s="183">
        <f>IF(N97="sníž. přenesená",J97,0)</f>
        <v>0</v>
      </c>
      <c r="BI97" s="183">
        <f>IF(N97="nulová",J97,0)</f>
        <v>0</v>
      </c>
      <c r="BJ97" s="18" t="s">
        <v>80</v>
      </c>
      <c r="BK97" s="183">
        <f>ROUND(I97*H97,2)</f>
        <v>5136</v>
      </c>
      <c r="BL97" s="18" t="s">
        <v>124</v>
      </c>
      <c r="BM97" s="182" t="s">
        <v>148</v>
      </c>
    </row>
    <row r="98" spans="1:65" s="2" customFormat="1" ht="33" customHeight="1">
      <c r="A98" s="32"/>
      <c r="B98" s="33"/>
      <c r="C98" s="171" t="s">
        <v>149</v>
      </c>
      <c r="D98" s="171" t="s">
        <v>120</v>
      </c>
      <c r="E98" s="172" t="s">
        <v>174</v>
      </c>
      <c r="F98" s="173" t="s">
        <v>175</v>
      </c>
      <c r="G98" s="174" t="s">
        <v>141</v>
      </c>
      <c r="H98" s="175">
        <v>6</v>
      </c>
      <c r="I98" s="176">
        <v>98.4</v>
      </c>
      <c r="J98" s="176">
        <f>ROUND(I98*H98,2)</f>
        <v>590.4</v>
      </c>
      <c r="K98" s="177"/>
      <c r="L98" s="37"/>
      <c r="M98" s="178" t="s">
        <v>17</v>
      </c>
      <c r="N98" s="179" t="s">
        <v>43</v>
      </c>
      <c r="O98" s="180">
        <v>0</v>
      </c>
      <c r="P98" s="180">
        <f>O98*H98</f>
        <v>0</v>
      </c>
      <c r="Q98" s="180">
        <v>0</v>
      </c>
      <c r="R98" s="180">
        <f>Q98*H98</f>
        <v>0</v>
      </c>
      <c r="S98" s="180">
        <v>0</v>
      </c>
      <c r="T98" s="181">
        <f>S98*H98</f>
        <v>0</v>
      </c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R98" s="182" t="s">
        <v>124</v>
      </c>
      <c r="AT98" s="182" t="s">
        <v>120</v>
      </c>
      <c r="AU98" s="182" t="s">
        <v>82</v>
      </c>
      <c r="AY98" s="18" t="s">
        <v>118</v>
      </c>
      <c r="BE98" s="183">
        <f>IF(N98="základní",J98,0)</f>
        <v>590.4</v>
      </c>
      <c r="BF98" s="183">
        <f>IF(N98="snížená",J98,0)</f>
        <v>0</v>
      </c>
      <c r="BG98" s="183">
        <f>IF(N98="zákl. přenesená",J98,0)</f>
        <v>0</v>
      </c>
      <c r="BH98" s="183">
        <f>IF(N98="sníž. přenesená",J98,0)</f>
        <v>0</v>
      </c>
      <c r="BI98" s="183">
        <f>IF(N98="nulová",J98,0)</f>
        <v>0</v>
      </c>
      <c r="BJ98" s="18" t="s">
        <v>80</v>
      </c>
      <c r="BK98" s="183">
        <f>ROUND(I98*H98,2)</f>
        <v>590.4</v>
      </c>
      <c r="BL98" s="18" t="s">
        <v>124</v>
      </c>
      <c r="BM98" s="182" t="s">
        <v>152</v>
      </c>
    </row>
    <row r="99" spans="1:65" s="13" customFormat="1" ht="11.25">
      <c r="B99" s="184"/>
      <c r="C99" s="185"/>
      <c r="D99" s="186" t="s">
        <v>125</v>
      </c>
      <c r="E99" s="187" t="s">
        <v>17</v>
      </c>
      <c r="F99" s="188" t="s">
        <v>176</v>
      </c>
      <c r="G99" s="185"/>
      <c r="H99" s="187" t="s">
        <v>17</v>
      </c>
      <c r="I99" s="185"/>
      <c r="J99" s="185"/>
      <c r="K99" s="185"/>
      <c r="L99" s="189"/>
      <c r="M99" s="190"/>
      <c r="N99" s="191"/>
      <c r="O99" s="191"/>
      <c r="P99" s="191"/>
      <c r="Q99" s="191"/>
      <c r="R99" s="191"/>
      <c r="S99" s="191"/>
      <c r="T99" s="192"/>
      <c r="AT99" s="193" t="s">
        <v>125</v>
      </c>
      <c r="AU99" s="193" t="s">
        <v>82</v>
      </c>
      <c r="AV99" s="13" t="s">
        <v>80</v>
      </c>
      <c r="AW99" s="13" t="s">
        <v>34</v>
      </c>
      <c r="AX99" s="13" t="s">
        <v>72</v>
      </c>
      <c r="AY99" s="193" t="s">
        <v>118</v>
      </c>
    </row>
    <row r="100" spans="1:65" s="14" customFormat="1" ht="11.25">
      <c r="B100" s="194"/>
      <c r="C100" s="195"/>
      <c r="D100" s="186" t="s">
        <v>125</v>
      </c>
      <c r="E100" s="196" t="s">
        <v>17</v>
      </c>
      <c r="F100" s="197" t="s">
        <v>177</v>
      </c>
      <c r="G100" s="195"/>
      <c r="H100" s="198">
        <v>6</v>
      </c>
      <c r="I100" s="195"/>
      <c r="J100" s="195"/>
      <c r="K100" s="195"/>
      <c r="L100" s="199"/>
      <c r="M100" s="200"/>
      <c r="N100" s="201"/>
      <c r="O100" s="201"/>
      <c r="P100" s="201"/>
      <c r="Q100" s="201"/>
      <c r="R100" s="201"/>
      <c r="S100" s="201"/>
      <c r="T100" s="202"/>
      <c r="AT100" s="203" t="s">
        <v>125</v>
      </c>
      <c r="AU100" s="203" t="s">
        <v>82</v>
      </c>
      <c r="AV100" s="14" t="s">
        <v>82</v>
      </c>
      <c r="AW100" s="14" t="s">
        <v>34</v>
      </c>
      <c r="AX100" s="14" t="s">
        <v>72</v>
      </c>
      <c r="AY100" s="203" t="s">
        <v>118</v>
      </c>
    </row>
    <row r="101" spans="1:65" s="15" customFormat="1" ht="11.25">
      <c r="B101" s="204"/>
      <c r="C101" s="205"/>
      <c r="D101" s="186" t="s">
        <v>125</v>
      </c>
      <c r="E101" s="206" t="s">
        <v>17</v>
      </c>
      <c r="F101" s="207" t="s">
        <v>130</v>
      </c>
      <c r="G101" s="205"/>
      <c r="H101" s="208">
        <v>6</v>
      </c>
      <c r="I101" s="205"/>
      <c r="J101" s="205"/>
      <c r="K101" s="205"/>
      <c r="L101" s="209"/>
      <c r="M101" s="210"/>
      <c r="N101" s="211"/>
      <c r="O101" s="211"/>
      <c r="P101" s="211"/>
      <c r="Q101" s="211"/>
      <c r="R101" s="211"/>
      <c r="S101" s="211"/>
      <c r="T101" s="212"/>
      <c r="AT101" s="213" t="s">
        <v>125</v>
      </c>
      <c r="AU101" s="213" t="s">
        <v>82</v>
      </c>
      <c r="AV101" s="15" t="s">
        <v>124</v>
      </c>
      <c r="AW101" s="15" t="s">
        <v>34</v>
      </c>
      <c r="AX101" s="15" t="s">
        <v>80</v>
      </c>
      <c r="AY101" s="213" t="s">
        <v>118</v>
      </c>
    </row>
    <row r="102" spans="1:65" s="2" customFormat="1" ht="33" customHeight="1">
      <c r="A102" s="32"/>
      <c r="B102" s="33"/>
      <c r="C102" s="171" t="s">
        <v>142</v>
      </c>
      <c r="D102" s="171" t="s">
        <v>120</v>
      </c>
      <c r="E102" s="172" t="s">
        <v>178</v>
      </c>
      <c r="F102" s="173" t="s">
        <v>179</v>
      </c>
      <c r="G102" s="174" t="s">
        <v>141</v>
      </c>
      <c r="H102" s="175">
        <v>48</v>
      </c>
      <c r="I102" s="176">
        <v>324</v>
      </c>
      <c r="J102" s="176">
        <f>ROUND(I102*H102,2)</f>
        <v>15552</v>
      </c>
      <c r="K102" s="177"/>
      <c r="L102" s="37"/>
      <c r="M102" s="178" t="s">
        <v>17</v>
      </c>
      <c r="N102" s="179" t="s">
        <v>43</v>
      </c>
      <c r="O102" s="180">
        <v>0</v>
      </c>
      <c r="P102" s="180">
        <f>O102*H102</f>
        <v>0</v>
      </c>
      <c r="Q102" s="180">
        <v>0</v>
      </c>
      <c r="R102" s="180">
        <f>Q102*H102</f>
        <v>0</v>
      </c>
      <c r="S102" s="180">
        <v>0</v>
      </c>
      <c r="T102" s="181">
        <f>S102*H102</f>
        <v>0</v>
      </c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R102" s="182" t="s">
        <v>124</v>
      </c>
      <c r="AT102" s="182" t="s">
        <v>120</v>
      </c>
      <c r="AU102" s="182" t="s">
        <v>82</v>
      </c>
      <c r="AY102" s="18" t="s">
        <v>118</v>
      </c>
      <c r="BE102" s="183">
        <f>IF(N102="základní",J102,0)</f>
        <v>15552</v>
      </c>
      <c r="BF102" s="183">
        <f>IF(N102="snížená",J102,0)</f>
        <v>0</v>
      </c>
      <c r="BG102" s="183">
        <f>IF(N102="zákl. přenesená",J102,0)</f>
        <v>0</v>
      </c>
      <c r="BH102" s="183">
        <f>IF(N102="sníž. přenesená",J102,0)</f>
        <v>0</v>
      </c>
      <c r="BI102" s="183">
        <f>IF(N102="nulová",J102,0)</f>
        <v>0</v>
      </c>
      <c r="BJ102" s="18" t="s">
        <v>80</v>
      </c>
      <c r="BK102" s="183">
        <f>ROUND(I102*H102,2)</f>
        <v>15552</v>
      </c>
      <c r="BL102" s="18" t="s">
        <v>124</v>
      </c>
      <c r="BM102" s="182" t="s">
        <v>155</v>
      </c>
    </row>
    <row r="103" spans="1:65" s="12" customFormat="1" ht="22.9" customHeight="1">
      <c r="B103" s="156"/>
      <c r="C103" s="157"/>
      <c r="D103" s="158" t="s">
        <v>71</v>
      </c>
      <c r="E103" s="169" t="s">
        <v>158</v>
      </c>
      <c r="F103" s="169" t="s">
        <v>180</v>
      </c>
      <c r="G103" s="157"/>
      <c r="H103" s="157"/>
      <c r="I103" s="157"/>
      <c r="J103" s="170">
        <f>BK103</f>
        <v>1440.72</v>
      </c>
      <c r="K103" s="157"/>
      <c r="L103" s="161"/>
      <c r="M103" s="162"/>
      <c r="N103" s="163"/>
      <c r="O103" s="163"/>
      <c r="P103" s="164">
        <f>SUM(P104:P110)</f>
        <v>0</v>
      </c>
      <c r="Q103" s="163"/>
      <c r="R103" s="164">
        <f>SUM(R104:R110)</f>
        <v>0</v>
      </c>
      <c r="S103" s="163"/>
      <c r="T103" s="165">
        <f>SUM(T104:T110)</f>
        <v>0</v>
      </c>
      <c r="AR103" s="166" t="s">
        <v>80</v>
      </c>
      <c r="AT103" s="167" t="s">
        <v>71</v>
      </c>
      <c r="AU103" s="167" t="s">
        <v>80</v>
      </c>
      <c r="AY103" s="166" t="s">
        <v>118</v>
      </c>
      <c r="BK103" s="168">
        <f>SUM(BK104:BK110)</f>
        <v>1440.72</v>
      </c>
    </row>
    <row r="104" spans="1:65" s="2" customFormat="1" ht="21.75" customHeight="1">
      <c r="A104" s="32"/>
      <c r="B104" s="33"/>
      <c r="C104" s="171" t="s">
        <v>158</v>
      </c>
      <c r="D104" s="171" t="s">
        <v>120</v>
      </c>
      <c r="E104" s="172" t="s">
        <v>181</v>
      </c>
      <c r="F104" s="173" t="s">
        <v>182</v>
      </c>
      <c r="G104" s="174" t="s">
        <v>183</v>
      </c>
      <c r="H104" s="175">
        <v>12</v>
      </c>
      <c r="I104" s="176">
        <v>64.7</v>
      </c>
      <c r="J104" s="176">
        <f>ROUND(I104*H104,2)</f>
        <v>776.4</v>
      </c>
      <c r="K104" s="177"/>
      <c r="L104" s="37"/>
      <c r="M104" s="178" t="s">
        <v>17</v>
      </c>
      <c r="N104" s="179" t="s">
        <v>43</v>
      </c>
      <c r="O104" s="180">
        <v>0</v>
      </c>
      <c r="P104" s="180">
        <f>O104*H104</f>
        <v>0</v>
      </c>
      <c r="Q104" s="180">
        <v>0</v>
      </c>
      <c r="R104" s="180">
        <f>Q104*H104</f>
        <v>0</v>
      </c>
      <c r="S104" s="180">
        <v>0</v>
      </c>
      <c r="T104" s="181">
        <f>S104*H104</f>
        <v>0</v>
      </c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R104" s="182" t="s">
        <v>124</v>
      </c>
      <c r="AT104" s="182" t="s">
        <v>120</v>
      </c>
      <c r="AU104" s="182" t="s">
        <v>82</v>
      </c>
      <c r="AY104" s="18" t="s">
        <v>118</v>
      </c>
      <c r="BE104" s="183">
        <f>IF(N104="základní",J104,0)</f>
        <v>776.4</v>
      </c>
      <c r="BF104" s="183">
        <f>IF(N104="snížená",J104,0)</f>
        <v>0</v>
      </c>
      <c r="BG104" s="183">
        <f>IF(N104="zákl. přenesená",J104,0)</f>
        <v>0</v>
      </c>
      <c r="BH104" s="183">
        <f>IF(N104="sníž. přenesená",J104,0)</f>
        <v>0</v>
      </c>
      <c r="BI104" s="183">
        <f>IF(N104="nulová",J104,0)</f>
        <v>0</v>
      </c>
      <c r="BJ104" s="18" t="s">
        <v>80</v>
      </c>
      <c r="BK104" s="183">
        <f>ROUND(I104*H104,2)</f>
        <v>776.4</v>
      </c>
      <c r="BL104" s="18" t="s">
        <v>124</v>
      </c>
      <c r="BM104" s="182" t="s">
        <v>162</v>
      </c>
    </row>
    <row r="105" spans="1:65" s="2" customFormat="1" ht="21.75" customHeight="1">
      <c r="A105" s="32"/>
      <c r="B105" s="33"/>
      <c r="C105" s="171" t="s">
        <v>145</v>
      </c>
      <c r="D105" s="171" t="s">
        <v>120</v>
      </c>
      <c r="E105" s="172" t="s">
        <v>184</v>
      </c>
      <c r="F105" s="173" t="s">
        <v>185</v>
      </c>
      <c r="G105" s="174" t="s">
        <v>141</v>
      </c>
      <c r="H105" s="175">
        <v>48</v>
      </c>
      <c r="I105" s="176">
        <v>4.96</v>
      </c>
      <c r="J105" s="176">
        <f>ROUND(I105*H105,2)</f>
        <v>238.08</v>
      </c>
      <c r="K105" s="177"/>
      <c r="L105" s="37"/>
      <c r="M105" s="178" t="s">
        <v>17</v>
      </c>
      <c r="N105" s="179" t="s">
        <v>43</v>
      </c>
      <c r="O105" s="180">
        <v>0</v>
      </c>
      <c r="P105" s="180">
        <f>O105*H105</f>
        <v>0</v>
      </c>
      <c r="Q105" s="180">
        <v>0</v>
      </c>
      <c r="R105" s="180">
        <f>Q105*H105</f>
        <v>0</v>
      </c>
      <c r="S105" s="180">
        <v>0</v>
      </c>
      <c r="T105" s="181">
        <f>S105*H105</f>
        <v>0</v>
      </c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R105" s="182" t="s">
        <v>124</v>
      </c>
      <c r="AT105" s="182" t="s">
        <v>120</v>
      </c>
      <c r="AU105" s="182" t="s">
        <v>82</v>
      </c>
      <c r="AY105" s="18" t="s">
        <v>118</v>
      </c>
      <c r="BE105" s="183">
        <f>IF(N105="základní",J105,0)</f>
        <v>238.08</v>
      </c>
      <c r="BF105" s="183">
        <f>IF(N105="snížená",J105,0)</f>
        <v>0</v>
      </c>
      <c r="BG105" s="183">
        <f>IF(N105="zákl. přenesená",J105,0)</f>
        <v>0</v>
      </c>
      <c r="BH105" s="183">
        <f>IF(N105="sníž. přenesená",J105,0)</f>
        <v>0</v>
      </c>
      <c r="BI105" s="183">
        <f>IF(N105="nulová",J105,0)</f>
        <v>0</v>
      </c>
      <c r="BJ105" s="18" t="s">
        <v>80</v>
      </c>
      <c r="BK105" s="183">
        <f>ROUND(I105*H105,2)</f>
        <v>238.08</v>
      </c>
      <c r="BL105" s="18" t="s">
        <v>124</v>
      </c>
      <c r="BM105" s="182" t="s">
        <v>186</v>
      </c>
    </row>
    <row r="106" spans="1:65" s="2" customFormat="1" ht="55.5" customHeight="1">
      <c r="A106" s="32"/>
      <c r="B106" s="33"/>
      <c r="C106" s="171" t="s">
        <v>187</v>
      </c>
      <c r="D106" s="171" t="s">
        <v>120</v>
      </c>
      <c r="E106" s="172" t="s">
        <v>188</v>
      </c>
      <c r="F106" s="173" t="s">
        <v>189</v>
      </c>
      <c r="G106" s="174" t="s">
        <v>141</v>
      </c>
      <c r="H106" s="175">
        <v>48</v>
      </c>
      <c r="I106" s="176">
        <v>6.46</v>
      </c>
      <c r="J106" s="176">
        <f>ROUND(I106*H106,2)</f>
        <v>310.08</v>
      </c>
      <c r="K106" s="177"/>
      <c r="L106" s="37"/>
      <c r="M106" s="178" t="s">
        <v>17</v>
      </c>
      <c r="N106" s="179" t="s">
        <v>43</v>
      </c>
      <c r="O106" s="180">
        <v>0</v>
      </c>
      <c r="P106" s="180">
        <f>O106*H106</f>
        <v>0</v>
      </c>
      <c r="Q106" s="180">
        <v>0</v>
      </c>
      <c r="R106" s="180">
        <f>Q106*H106</f>
        <v>0</v>
      </c>
      <c r="S106" s="180">
        <v>0</v>
      </c>
      <c r="T106" s="181">
        <f>S106*H106</f>
        <v>0</v>
      </c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R106" s="182" t="s">
        <v>124</v>
      </c>
      <c r="AT106" s="182" t="s">
        <v>120</v>
      </c>
      <c r="AU106" s="182" t="s">
        <v>82</v>
      </c>
      <c r="AY106" s="18" t="s">
        <v>118</v>
      </c>
      <c r="BE106" s="183">
        <f>IF(N106="základní",J106,0)</f>
        <v>310.08</v>
      </c>
      <c r="BF106" s="183">
        <f>IF(N106="snížená",J106,0)</f>
        <v>0</v>
      </c>
      <c r="BG106" s="183">
        <f>IF(N106="zákl. přenesená",J106,0)</f>
        <v>0</v>
      </c>
      <c r="BH106" s="183">
        <f>IF(N106="sníž. přenesená",J106,0)</f>
        <v>0</v>
      </c>
      <c r="BI106" s="183">
        <f>IF(N106="nulová",J106,0)</f>
        <v>0</v>
      </c>
      <c r="BJ106" s="18" t="s">
        <v>80</v>
      </c>
      <c r="BK106" s="183">
        <f>ROUND(I106*H106,2)</f>
        <v>310.08</v>
      </c>
      <c r="BL106" s="18" t="s">
        <v>124</v>
      </c>
      <c r="BM106" s="182" t="s">
        <v>190</v>
      </c>
    </row>
    <row r="107" spans="1:65" s="2" customFormat="1" ht="55.5" customHeight="1">
      <c r="A107" s="32"/>
      <c r="B107" s="33"/>
      <c r="C107" s="171" t="s">
        <v>148</v>
      </c>
      <c r="D107" s="171" t="s">
        <v>120</v>
      </c>
      <c r="E107" s="172" t="s">
        <v>191</v>
      </c>
      <c r="F107" s="173" t="s">
        <v>192</v>
      </c>
      <c r="G107" s="174" t="s">
        <v>141</v>
      </c>
      <c r="H107" s="175">
        <v>6</v>
      </c>
      <c r="I107" s="176">
        <v>19.36</v>
      </c>
      <c r="J107" s="176">
        <f>ROUND(I107*H107,2)</f>
        <v>116.16</v>
      </c>
      <c r="K107" s="177"/>
      <c r="L107" s="37"/>
      <c r="M107" s="178" t="s">
        <v>17</v>
      </c>
      <c r="N107" s="179" t="s">
        <v>43</v>
      </c>
      <c r="O107" s="180">
        <v>0</v>
      </c>
      <c r="P107" s="180">
        <f>O107*H107</f>
        <v>0</v>
      </c>
      <c r="Q107" s="180">
        <v>0</v>
      </c>
      <c r="R107" s="180">
        <f>Q107*H107</f>
        <v>0</v>
      </c>
      <c r="S107" s="180">
        <v>0</v>
      </c>
      <c r="T107" s="181">
        <f>S107*H107</f>
        <v>0</v>
      </c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R107" s="182" t="s">
        <v>124</v>
      </c>
      <c r="AT107" s="182" t="s">
        <v>120</v>
      </c>
      <c r="AU107" s="182" t="s">
        <v>82</v>
      </c>
      <c r="AY107" s="18" t="s">
        <v>118</v>
      </c>
      <c r="BE107" s="183">
        <f>IF(N107="základní",J107,0)</f>
        <v>116.16</v>
      </c>
      <c r="BF107" s="183">
        <f>IF(N107="snížená",J107,0)</f>
        <v>0</v>
      </c>
      <c r="BG107" s="183">
        <f>IF(N107="zákl. přenesená",J107,0)</f>
        <v>0</v>
      </c>
      <c r="BH107" s="183">
        <f>IF(N107="sníž. přenesená",J107,0)</f>
        <v>0</v>
      </c>
      <c r="BI107" s="183">
        <f>IF(N107="nulová",J107,0)</f>
        <v>0</v>
      </c>
      <c r="BJ107" s="18" t="s">
        <v>80</v>
      </c>
      <c r="BK107" s="183">
        <f>ROUND(I107*H107,2)</f>
        <v>116.16</v>
      </c>
      <c r="BL107" s="18" t="s">
        <v>124</v>
      </c>
      <c r="BM107" s="182" t="s">
        <v>193</v>
      </c>
    </row>
    <row r="108" spans="1:65" s="13" customFormat="1" ht="11.25">
      <c r="B108" s="184"/>
      <c r="C108" s="185"/>
      <c r="D108" s="186" t="s">
        <v>125</v>
      </c>
      <c r="E108" s="187" t="s">
        <v>17</v>
      </c>
      <c r="F108" s="188" t="s">
        <v>176</v>
      </c>
      <c r="G108" s="185"/>
      <c r="H108" s="187" t="s">
        <v>17</v>
      </c>
      <c r="I108" s="185"/>
      <c r="J108" s="185"/>
      <c r="K108" s="185"/>
      <c r="L108" s="189"/>
      <c r="M108" s="190"/>
      <c r="N108" s="191"/>
      <c r="O108" s="191"/>
      <c r="P108" s="191"/>
      <c r="Q108" s="191"/>
      <c r="R108" s="191"/>
      <c r="S108" s="191"/>
      <c r="T108" s="192"/>
      <c r="AT108" s="193" t="s">
        <v>125</v>
      </c>
      <c r="AU108" s="193" t="s">
        <v>82</v>
      </c>
      <c r="AV108" s="13" t="s">
        <v>80</v>
      </c>
      <c r="AW108" s="13" t="s">
        <v>34</v>
      </c>
      <c r="AX108" s="13" t="s">
        <v>72</v>
      </c>
      <c r="AY108" s="193" t="s">
        <v>118</v>
      </c>
    </row>
    <row r="109" spans="1:65" s="14" customFormat="1" ht="11.25">
      <c r="B109" s="194"/>
      <c r="C109" s="195"/>
      <c r="D109" s="186" t="s">
        <v>125</v>
      </c>
      <c r="E109" s="196" t="s">
        <v>17</v>
      </c>
      <c r="F109" s="197" t="s">
        <v>177</v>
      </c>
      <c r="G109" s="195"/>
      <c r="H109" s="198">
        <v>6</v>
      </c>
      <c r="I109" s="195"/>
      <c r="J109" s="195"/>
      <c r="K109" s="195"/>
      <c r="L109" s="199"/>
      <c r="M109" s="200"/>
      <c r="N109" s="201"/>
      <c r="O109" s="201"/>
      <c r="P109" s="201"/>
      <c r="Q109" s="201"/>
      <c r="R109" s="201"/>
      <c r="S109" s="201"/>
      <c r="T109" s="202"/>
      <c r="AT109" s="203" t="s">
        <v>125</v>
      </c>
      <c r="AU109" s="203" t="s">
        <v>82</v>
      </c>
      <c r="AV109" s="14" t="s">
        <v>82</v>
      </c>
      <c r="AW109" s="14" t="s">
        <v>34</v>
      </c>
      <c r="AX109" s="14" t="s">
        <v>72</v>
      </c>
      <c r="AY109" s="203" t="s">
        <v>118</v>
      </c>
    </row>
    <row r="110" spans="1:65" s="15" customFormat="1" ht="11.25">
      <c r="B110" s="204"/>
      <c r="C110" s="205"/>
      <c r="D110" s="186" t="s">
        <v>125</v>
      </c>
      <c r="E110" s="206" t="s">
        <v>17</v>
      </c>
      <c r="F110" s="207" t="s">
        <v>130</v>
      </c>
      <c r="G110" s="205"/>
      <c r="H110" s="208">
        <v>6</v>
      </c>
      <c r="I110" s="205"/>
      <c r="J110" s="205"/>
      <c r="K110" s="205"/>
      <c r="L110" s="209"/>
      <c r="M110" s="210"/>
      <c r="N110" s="211"/>
      <c r="O110" s="211"/>
      <c r="P110" s="211"/>
      <c r="Q110" s="211"/>
      <c r="R110" s="211"/>
      <c r="S110" s="211"/>
      <c r="T110" s="212"/>
      <c r="AT110" s="213" t="s">
        <v>125</v>
      </c>
      <c r="AU110" s="213" t="s">
        <v>82</v>
      </c>
      <c r="AV110" s="15" t="s">
        <v>124</v>
      </c>
      <c r="AW110" s="15" t="s">
        <v>34</v>
      </c>
      <c r="AX110" s="15" t="s">
        <v>80</v>
      </c>
      <c r="AY110" s="213" t="s">
        <v>118</v>
      </c>
    </row>
    <row r="111" spans="1:65" s="12" customFormat="1" ht="22.9" customHeight="1">
      <c r="B111" s="156"/>
      <c r="C111" s="157"/>
      <c r="D111" s="158" t="s">
        <v>71</v>
      </c>
      <c r="E111" s="169" t="s">
        <v>194</v>
      </c>
      <c r="F111" s="169" t="s">
        <v>195</v>
      </c>
      <c r="G111" s="157"/>
      <c r="H111" s="157"/>
      <c r="I111" s="157"/>
      <c r="J111" s="170">
        <f>BK111</f>
        <v>6678.15</v>
      </c>
      <c r="K111" s="157"/>
      <c r="L111" s="161"/>
      <c r="M111" s="162"/>
      <c r="N111" s="163"/>
      <c r="O111" s="163"/>
      <c r="P111" s="164">
        <f>SUM(P112:P117)</f>
        <v>0</v>
      </c>
      <c r="Q111" s="163"/>
      <c r="R111" s="164">
        <f>SUM(R112:R117)</f>
        <v>0</v>
      </c>
      <c r="S111" s="163"/>
      <c r="T111" s="165">
        <f>SUM(T112:T117)</f>
        <v>0</v>
      </c>
      <c r="AR111" s="166" t="s">
        <v>80</v>
      </c>
      <c r="AT111" s="167" t="s">
        <v>71</v>
      </c>
      <c r="AU111" s="167" t="s">
        <v>80</v>
      </c>
      <c r="AY111" s="166" t="s">
        <v>118</v>
      </c>
      <c r="BK111" s="168">
        <f>SUM(BK112:BK117)</f>
        <v>6678.15</v>
      </c>
    </row>
    <row r="112" spans="1:65" s="2" customFormat="1" ht="33" customHeight="1">
      <c r="A112" s="32"/>
      <c r="B112" s="33"/>
      <c r="C112" s="171" t="s">
        <v>196</v>
      </c>
      <c r="D112" s="171" t="s">
        <v>120</v>
      </c>
      <c r="E112" s="172" t="s">
        <v>197</v>
      </c>
      <c r="F112" s="173" t="s">
        <v>198</v>
      </c>
      <c r="G112" s="174" t="s">
        <v>161</v>
      </c>
      <c r="H112" s="175">
        <v>6.9</v>
      </c>
      <c r="I112" s="176">
        <v>47.9</v>
      </c>
      <c r="J112" s="176">
        <f>ROUND(I112*H112,2)</f>
        <v>330.51</v>
      </c>
      <c r="K112" s="177"/>
      <c r="L112" s="37"/>
      <c r="M112" s="178" t="s">
        <v>17</v>
      </c>
      <c r="N112" s="179" t="s">
        <v>43</v>
      </c>
      <c r="O112" s="180">
        <v>0</v>
      </c>
      <c r="P112" s="180">
        <f>O112*H112</f>
        <v>0</v>
      </c>
      <c r="Q112" s="180">
        <v>0</v>
      </c>
      <c r="R112" s="180">
        <f>Q112*H112</f>
        <v>0</v>
      </c>
      <c r="S112" s="180">
        <v>0</v>
      </c>
      <c r="T112" s="181">
        <f>S112*H112</f>
        <v>0</v>
      </c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R112" s="182" t="s">
        <v>124</v>
      </c>
      <c r="AT112" s="182" t="s">
        <v>120</v>
      </c>
      <c r="AU112" s="182" t="s">
        <v>82</v>
      </c>
      <c r="AY112" s="18" t="s">
        <v>118</v>
      </c>
      <c r="BE112" s="183">
        <f>IF(N112="základní",J112,0)</f>
        <v>330.51</v>
      </c>
      <c r="BF112" s="183">
        <f>IF(N112="snížená",J112,0)</f>
        <v>0</v>
      </c>
      <c r="BG112" s="183">
        <f>IF(N112="zákl. přenesená",J112,0)</f>
        <v>0</v>
      </c>
      <c r="BH112" s="183">
        <f>IF(N112="sníž. přenesená",J112,0)</f>
        <v>0</v>
      </c>
      <c r="BI112" s="183">
        <f>IF(N112="nulová",J112,0)</f>
        <v>0</v>
      </c>
      <c r="BJ112" s="18" t="s">
        <v>80</v>
      </c>
      <c r="BK112" s="183">
        <f>ROUND(I112*H112,2)</f>
        <v>330.51</v>
      </c>
      <c r="BL112" s="18" t="s">
        <v>124</v>
      </c>
      <c r="BM112" s="182" t="s">
        <v>199</v>
      </c>
    </row>
    <row r="113" spans="1:65" s="2" customFormat="1" ht="33" customHeight="1">
      <c r="A113" s="32"/>
      <c r="B113" s="33"/>
      <c r="C113" s="171" t="s">
        <v>152</v>
      </c>
      <c r="D113" s="171" t="s">
        <v>120</v>
      </c>
      <c r="E113" s="172" t="s">
        <v>200</v>
      </c>
      <c r="F113" s="173" t="s">
        <v>201</v>
      </c>
      <c r="G113" s="174" t="s">
        <v>161</v>
      </c>
      <c r="H113" s="175">
        <v>13.8</v>
      </c>
      <c r="I113" s="176">
        <v>12.6</v>
      </c>
      <c r="J113" s="176">
        <f>ROUND(I113*H113,2)</f>
        <v>173.88</v>
      </c>
      <c r="K113" s="177"/>
      <c r="L113" s="37"/>
      <c r="M113" s="178" t="s">
        <v>17</v>
      </c>
      <c r="N113" s="179" t="s">
        <v>43</v>
      </c>
      <c r="O113" s="180">
        <v>0</v>
      </c>
      <c r="P113" s="180">
        <f>O113*H113</f>
        <v>0</v>
      </c>
      <c r="Q113" s="180">
        <v>0</v>
      </c>
      <c r="R113" s="180">
        <f>Q113*H113</f>
        <v>0</v>
      </c>
      <c r="S113" s="180">
        <v>0</v>
      </c>
      <c r="T113" s="181">
        <f>S113*H113</f>
        <v>0</v>
      </c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R113" s="182" t="s">
        <v>124</v>
      </c>
      <c r="AT113" s="182" t="s">
        <v>120</v>
      </c>
      <c r="AU113" s="182" t="s">
        <v>82</v>
      </c>
      <c r="AY113" s="18" t="s">
        <v>118</v>
      </c>
      <c r="BE113" s="183">
        <f>IF(N113="základní",J113,0)</f>
        <v>173.88</v>
      </c>
      <c r="BF113" s="183">
        <f>IF(N113="snížená",J113,0)</f>
        <v>0</v>
      </c>
      <c r="BG113" s="183">
        <f>IF(N113="zákl. přenesená",J113,0)</f>
        <v>0</v>
      </c>
      <c r="BH113" s="183">
        <f>IF(N113="sníž. přenesená",J113,0)</f>
        <v>0</v>
      </c>
      <c r="BI113" s="183">
        <f>IF(N113="nulová",J113,0)</f>
        <v>0</v>
      </c>
      <c r="BJ113" s="18" t="s">
        <v>80</v>
      </c>
      <c r="BK113" s="183">
        <f>ROUND(I113*H113,2)</f>
        <v>173.88</v>
      </c>
      <c r="BL113" s="18" t="s">
        <v>124</v>
      </c>
      <c r="BM113" s="182" t="s">
        <v>202</v>
      </c>
    </row>
    <row r="114" spans="1:65" s="14" customFormat="1" ht="11.25">
      <c r="B114" s="194"/>
      <c r="C114" s="195"/>
      <c r="D114" s="186" t="s">
        <v>125</v>
      </c>
      <c r="E114" s="196" t="s">
        <v>17</v>
      </c>
      <c r="F114" s="197" t="s">
        <v>203</v>
      </c>
      <c r="G114" s="195"/>
      <c r="H114" s="198">
        <v>13.8</v>
      </c>
      <c r="I114" s="195"/>
      <c r="J114" s="195"/>
      <c r="K114" s="195"/>
      <c r="L114" s="199"/>
      <c r="M114" s="200"/>
      <c r="N114" s="201"/>
      <c r="O114" s="201"/>
      <c r="P114" s="201"/>
      <c r="Q114" s="201"/>
      <c r="R114" s="201"/>
      <c r="S114" s="201"/>
      <c r="T114" s="202"/>
      <c r="AT114" s="203" t="s">
        <v>125</v>
      </c>
      <c r="AU114" s="203" t="s">
        <v>82</v>
      </c>
      <c r="AV114" s="14" t="s">
        <v>82</v>
      </c>
      <c r="AW114" s="14" t="s">
        <v>34</v>
      </c>
      <c r="AX114" s="14" t="s">
        <v>72</v>
      </c>
      <c r="AY114" s="203" t="s">
        <v>118</v>
      </c>
    </row>
    <row r="115" spans="1:65" s="15" customFormat="1" ht="11.25">
      <c r="B115" s="204"/>
      <c r="C115" s="205"/>
      <c r="D115" s="186" t="s">
        <v>125</v>
      </c>
      <c r="E115" s="206" t="s">
        <v>17</v>
      </c>
      <c r="F115" s="207" t="s">
        <v>130</v>
      </c>
      <c r="G115" s="205"/>
      <c r="H115" s="208">
        <v>13.8</v>
      </c>
      <c r="I115" s="205"/>
      <c r="J115" s="205"/>
      <c r="K115" s="205"/>
      <c r="L115" s="209"/>
      <c r="M115" s="210"/>
      <c r="N115" s="211"/>
      <c r="O115" s="211"/>
      <c r="P115" s="211"/>
      <c r="Q115" s="211"/>
      <c r="R115" s="211"/>
      <c r="S115" s="211"/>
      <c r="T115" s="212"/>
      <c r="AT115" s="213" t="s">
        <v>125</v>
      </c>
      <c r="AU115" s="213" t="s">
        <v>82</v>
      </c>
      <c r="AV115" s="15" t="s">
        <v>124</v>
      </c>
      <c r="AW115" s="15" t="s">
        <v>34</v>
      </c>
      <c r="AX115" s="15" t="s">
        <v>80</v>
      </c>
      <c r="AY115" s="213" t="s">
        <v>118</v>
      </c>
    </row>
    <row r="116" spans="1:65" s="2" customFormat="1" ht="21.75" customHeight="1">
      <c r="A116" s="32"/>
      <c r="B116" s="33"/>
      <c r="C116" s="171" t="s">
        <v>8</v>
      </c>
      <c r="D116" s="171" t="s">
        <v>120</v>
      </c>
      <c r="E116" s="172" t="s">
        <v>204</v>
      </c>
      <c r="F116" s="173" t="s">
        <v>205</v>
      </c>
      <c r="G116" s="174" t="s">
        <v>161</v>
      </c>
      <c r="H116" s="175">
        <v>6.9</v>
      </c>
      <c r="I116" s="176">
        <v>131.19999999999999</v>
      </c>
      <c r="J116" s="176">
        <f>ROUND(I116*H116,2)</f>
        <v>905.28</v>
      </c>
      <c r="K116" s="177"/>
      <c r="L116" s="37"/>
      <c r="M116" s="178" t="s">
        <v>17</v>
      </c>
      <c r="N116" s="179" t="s">
        <v>43</v>
      </c>
      <c r="O116" s="180">
        <v>0</v>
      </c>
      <c r="P116" s="180">
        <f>O116*H116</f>
        <v>0</v>
      </c>
      <c r="Q116" s="180">
        <v>0</v>
      </c>
      <c r="R116" s="180">
        <f>Q116*H116</f>
        <v>0</v>
      </c>
      <c r="S116" s="180">
        <v>0</v>
      </c>
      <c r="T116" s="181">
        <f>S116*H116</f>
        <v>0</v>
      </c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R116" s="182" t="s">
        <v>124</v>
      </c>
      <c r="AT116" s="182" t="s">
        <v>120</v>
      </c>
      <c r="AU116" s="182" t="s">
        <v>82</v>
      </c>
      <c r="AY116" s="18" t="s">
        <v>118</v>
      </c>
      <c r="BE116" s="183">
        <f>IF(N116="základní",J116,0)</f>
        <v>905.28</v>
      </c>
      <c r="BF116" s="183">
        <f>IF(N116="snížená",J116,0)</f>
        <v>0</v>
      </c>
      <c r="BG116" s="183">
        <f>IF(N116="zákl. přenesená",J116,0)</f>
        <v>0</v>
      </c>
      <c r="BH116" s="183">
        <f>IF(N116="sníž. přenesená",J116,0)</f>
        <v>0</v>
      </c>
      <c r="BI116" s="183">
        <f>IF(N116="nulová",J116,0)</f>
        <v>0</v>
      </c>
      <c r="BJ116" s="18" t="s">
        <v>80</v>
      </c>
      <c r="BK116" s="183">
        <f>ROUND(I116*H116,2)</f>
        <v>905.28</v>
      </c>
      <c r="BL116" s="18" t="s">
        <v>124</v>
      </c>
      <c r="BM116" s="182" t="s">
        <v>206</v>
      </c>
    </row>
    <row r="117" spans="1:65" s="2" customFormat="1" ht="33" customHeight="1">
      <c r="A117" s="32"/>
      <c r="B117" s="33"/>
      <c r="C117" s="171" t="s">
        <v>155</v>
      </c>
      <c r="D117" s="171" t="s">
        <v>120</v>
      </c>
      <c r="E117" s="172" t="s">
        <v>207</v>
      </c>
      <c r="F117" s="173" t="s">
        <v>208</v>
      </c>
      <c r="G117" s="174" t="s">
        <v>161</v>
      </c>
      <c r="H117" s="175">
        <v>4.7039999999999997</v>
      </c>
      <c r="I117" s="176">
        <v>1120</v>
      </c>
      <c r="J117" s="176">
        <f>ROUND(I117*H117,2)</f>
        <v>5268.48</v>
      </c>
      <c r="K117" s="177"/>
      <c r="L117" s="37"/>
      <c r="M117" s="178" t="s">
        <v>17</v>
      </c>
      <c r="N117" s="179" t="s">
        <v>43</v>
      </c>
      <c r="O117" s="180">
        <v>0</v>
      </c>
      <c r="P117" s="180">
        <f>O117*H117</f>
        <v>0</v>
      </c>
      <c r="Q117" s="180">
        <v>0</v>
      </c>
      <c r="R117" s="180">
        <f>Q117*H117</f>
        <v>0</v>
      </c>
      <c r="S117" s="180">
        <v>0</v>
      </c>
      <c r="T117" s="181">
        <f>S117*H117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R117" s="182" t="s">
        <v>124</v>
      </c>
      <c r="AT117" s="182" t="s">
        <v>120</v>
      </c>
      <c r="AU117" s="182" t="s">
        <v>82</v>
      </c>
      <c r="AY117" s="18" t="s">
        <v>118</v>
      </c>
      <c r="BE117" s="183">
        <f>IF(N117="základní",J117,0)</f>
        <v>5268.48</v>
      </c>
      <c r="BF117" s="183">
        <f>IF(N117="snížená",J117,0)</f>
        <v>0</v>
      </c>
      <c r="BG117" s="183">
        <f>IF(N117="zákl. přenesená",J117,0)</f>
        <v>0</v>
      </c>
      <c r="BH117" s="183">
        <f>IF(N117="sníž. přenesená",J117,0)</f>
        <v>0</v>
      </c>
      <c r="BI117" s="183">
        <f>IF(N117="nulová",J117,0)</f>
        <v>0</v>
      </c>
      <c r="BJ117" s="18" t="s">
        <v>80</v>
      </c>
      <c r="BK117" s="183">
        <f>ROUND(I117*H117,2)</f>
        <v>5268.48</v>
      </c>
      <c r="BL117" s="18" t="s">
        <v>124</v>
      </c>
      <c r="BM117" s="182" t="s">
        <v>209</v>
      </c>
    </row>
    <row r="118" spans="1:65" s="12" customFormat="1" ht="22.9" customHeight="1">
      <c r="B118" s="156"/>
      <c r="C118" s="157"/>
      <c r="D118" s="158" t="s">
        <v>71</v>
      </c>
      <c r="E118" s="169" t="s">
        <v>156</v>
      </c>
      <c r="F118" s="169" t="s">
        <v>157</v>
      </c>
      <c r="G118" s="157"/>
      <c r="H118" s="157"/>
      <c r="I118" s="157"/>
      <c r="J118" s="170">
        <f>BK118</f>
        <v>1538.92</v>
      </c>
      <c r="K118" s="157"/>
      <c r="L118" s="161"/>
      <c r="M118" s="162"/>
      <c r="N118" s="163"/>
      <c r="O118" s="163"/>
      <c r="P118" s="164">
        <f>P119</f>
        <v>0</v>
      </c>
      <c r="Q118" s="163"/>
      <c r="R118" s="164">
        <f>R119</f>
        <v>0</v>
      </c>
      <c r="S118" s="163"/>
      <c r="T118" s="165">
        <f>T119</f>
        <v>0</v>
      </c>
      <c r="AR118" s="166" t="s">
        <v>80</v>
      </c>
      <c r="AT118" s="167" t="s">
        <v>71</v>
      </c>
      <c r="AU118" s="167" t="s">
        <v>80</v>
      </c>
      <c r="AY118" s="166" t="s">
        <v>118</v>
      </c>
      <c r="BK118" s="168">
        <f>BK119</f>
        <v>1538.92</v>
      </c>
    </row>
    <row r="119" spans="1:65" s="2" customFormat="1" ht="33" customHeight="1">
      <c r="A119" s="32"/>
      <c r="B119" s="33"/>
      <c r="C119" s="171" t="s">
        <v>210</v>
      </c>
      <c r="D119" s="171" t="s">
        <v>120</v>
      </c>
      <c r="E119" s="172" t="s">
        <v>159</v>
      </c>
      <c r="F119" s="173" t="s">
        <v>160</v>
      </c>
      <c r="G119" s="174" t="s">
        <v>161</v>
      </c>
      <c r="H119" s="175">
        <v>29.824000000000002</v>
      </c>
      <c r="I119" s="176">
        <v>51.6</v>
      </c>
      <c r="J119" s="176">
        <f>ROUND(I119*H119,2)</f>
        <v>1538.92</v>
      </c>
      <c r="K119" s="177"/>
      <c r="L119" s="37"/>
      <c r="M119" s="214" t="s">
        <v>17</v>
      </c>
      <c r="N119" s="215" t="s">
        <v>43</v>
      </c>
      <c r="O119" s="216">
        <v>0</v>
      </c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R119" s="182" t="s">
        <v>124</v>
      </c>
      <c r="AT119" s="182" t="s">
        <v>120</v>
      </c>
      <c r="AU119" s="182" t="s">
        <v>82</v>
      </c>
      <c r="AY119" s="18" t="s">
        <v>118</v>
      </c>
      <c r="BE119" s="183">
        <f>IF(N119="základní",J119,0)</f>
        <v>1538.92</v>
      </c>
      <c r="BF119" s="183">
        <f>IF(N119="snížená",J119,0)</f>
        <v>0</v>
      </c>
      <c r="BG119" s="183">
        <f>IF(N119="zákl. přenesená",J119,0)</f>
        <v>0</v>
      </c>
      <c r="BH119" s="183">
        <f>IF(N119="sníž. přenesená",J119,0)</f>
        <v>0</v>
      </c>
      <c r="BI119" s="183">
        <f>IF(N119="nulová",J119,0)</f>
        <v>0</v>
      </c>
      <c r="BJ119" s="18" t="s">
        <v>80</v>
      </c>
      <c r="BK119" s="183">
        <f>ROUND(I119*H119,2)</f>
        <v>1538.92</v>
      </c>
      <c r="BL119" s="18" t="s">
        <v>124</v>
      </c>
      <c r="BM119" s="182" t="s">
        <v>211</v>
      </c>
    </row>
    <row r="120" spans="1:65" s="2" customFormat="1" ht="6.95" customHeight="1">
      <c r="A120" s="32"/>
      <c r="B120" s="45"/>
      <c r="C120" s="46"/>
      <c r="D120" s="46"/>
      <c r="E120" s="46"/>
      <c r="F120" s="46"/>
      <c r="G120" s="46"/>
      <c r="H120" s="46"/>
      <c r="I120" s="46"/>
      <c r="J120" s="46"/>
      <c r="K120" s="46"/>
      <c r="L120" s="37"/>
      <c r="M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</sheetData>
  <sheetProtection algorithmName="SHA-512" hashValue="QsweCuaRYbEYbeaSGY+R3L21pwZaxJer5oZFJq2MnFJLUIrFQKR+NPYBc0GpN2npGTJe/f5YrX5sStB117FBKA==" saltValue="6XeysFjtvnzlYC+cU251csRCOo12fHKRKNPBtjKlfVcU94PhJ7oWQv9EoJGigQuzox/FQfFGYsZZMqnM+FDL6g==" spinCount="100000" sheet="1" objects="1" scenarios="1" formatColumns="0" formatRows="0" autoFilter="0"/>
  <autoFilter ref="C84:K119"/>
  <mergeCells count="8">
    <mergeCell ref="E75:H75"/>
    <mergeCell ref="E77:H77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20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3"/>
    </row>
    <row r="2" spans="1:46" s="1" customFormat="1" ht="36.950000000000003" customHeight="1"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AT2" s="18" t="s">
        <v>88</v>
      </c>
    </row>
    <row r="3" spans="1:46" s="1" customFormat="1" ht="6.95" customHeight="1"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21"/>
      <c r="AT3" s="18" t="s">
        <v>82</v>
      </c>
    </row>
    <row r="4" spans="1:46" s="1" customFormat="1" ht="24.95" customHeight="1">
      <c r="B4" s="21"/>
      <c r="D4" s="101" t="s">
        <v>92</v>
      </c>
      <c r="L4" s="21"/>
      <c r="M4" s="10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3" t="s">
        <v>14</v>
      </c>
      <c r="L6" s="21"/>
    </row>
    <row r="7" spans="1:46" s="1" customFormat="1" ht="16.5" customHeight="1">
      <c r="B7" s="21"/>
      <c r="E7" s="341" t="str">
        <f>'Rekapitulace stavby'!K6</f>
        <v>Oprava místních komunikací Provodov-Šonov 2021</v>
      </c>
      <c r="F7" s="342"/>
      <c r="G7" s="342"/>
      <c r="H7" s="342"/>
      <c r="L7" s="21"/>
    </row>
    <row r="8" spans="1:46" s="2" customFormat="1" ht="12" customHeight="1">
      <c r="A8" s="32"/>
      <c r="B8" s="37"/>
      <c r="C8" s="32"/>
      <c r="D8" s="103" t="s">
        <v>93</v>
      </c>
      <c r="E8" s="32"/>
      <c r="F8" s="32"/>
      <c r="G8" s="32"/>
      <c r="H8" s="32"/>
      <c r="I8" s="32"/>
      <c r="J8" s="32"/>
      <c r="K8" s="32"/>
      <c r="L8" s="104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343" t="s">
        <v>212</v>
      </c>
      <c r="F9" s="344"/>
      <c r="G9" s="344"/>
      <c r="H9" s="344"/>
      <c r="I9" s="32"/>
      <c r="J9" s="32"/>
      <c r="K9" s="32"/>
      <c r="L9" s="104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104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03" t="s">
        <v>16</v>
      </c>
      <c r="E11" s="32"/>
      <c r="F11" s="105" t="s">
        <v>17</v>
      </c>
      <c r="G11" s="32"/>
      <c r="H11" s="32"/>
      <c r="I11" s="103" t="s">
        <v>18</v>
      </c>
      <c r="J11" s="105" t="s">
        <v>17</v>
      </c>
      <c r="K11" s="32"/>
      <c r="L11" s="104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03" t="s">
        <v>19</v>
      </c>
      <c r="E12" s="32"/>
      <c r="F12" s="105" t="s">
        <v>20</v>
      </c>
      <c r="G12" s="32"/>
      <c r="H12" s="32"/>
      <c r="I12" s="103" t="s">
        <v>21</v>
      </c>
      <c r="J12" s="106" t="str">
        <f>'Rekapitulace stavby'!AN8</f>
        <v>19. 5. 2021</v>
      </c>
      <c r="K12" s="32"/>
      <c r="L12" s="104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104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03" t="s">
        <v>23</v>
      </c>
      <c r="E14" s="32"/>
      <c r="F14" s="32"/>
      <c r="G14" s="32"/>
      <c r="H14" s="32"/>
      <c r="I14" s="103" t="s">
        <v>24</v>
      </c>
      <c r="J14" s="105" t="s">
        <v>25</v>
      </c>
      <c r="K14" s="32"/>
      <c r="L14" s="104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05" t="s">
        <v>26</v>
      </c>
      <c r="F15" s="32"/>
      <c r="G15" s="32"/>
      <c r="H15" s="32"/>
      <c r="I15" s="103" t="s">
        <v>27</v>
      </c>
      <c r="J15" s="105" t="s">
        <v>17</v>
      </c>
      <c r="K15" s="32"/>
      <c r="L15" s="104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104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03" t="s">
        <v>28</v>
      </c>
      <c r="E17" s="32"/>
      <c r="F17" s="32"/>
      <c r="G17" s="32"/>
      <c r="H17" s="32"/>
      <c r="I17" s="103" t="s">
        <v>24</v>
      </c>
      <c r="J17" s="105" t="s">
        <v>29</v>
      </c>
      <c r="K17" s="32"/>
      <c r="L17" s="104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105" t="s">
        <v>30</v>
      </c>
      <c r="F18" s="32"/>
      <c r="G18" s="32"/>
      <c r="H18" s="32"/>
      <c r="I18" s="103" t="s">
        <v>27</v>
      </c>
      <c r="J18" s="105" t="s">
        <v>31</v>
      </c>
      <c r="K18" s="32"/>
      <c r="L18" s="104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104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03" t="s">
        <v>32</v>
      </c>
      <c r="E20" s="32"/>
      <c r="F20" s="32"/>
      <c r="G20" s="32"/>
      <c r="H20" s="32"/>
      <c r="I20" s="103" t="s">
        <v>24</v>
      </c>
      <c r="J20" s="105" t="str">
        <f>IF('Rekapitulace stavby'!AN16="","",'Rekapitulace stavby'!AN16)</f>
        <v/>
      </c>
      <c r="K20" s="32"/>
      <c r="L20" s="104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05" t="str">
        <f>IF('Rekapitulace stavby'!E17="","",'Rekapitulace stavby'!E17)</f>
        <v xml:space="preserve"> </v>
      </c>
      <c r="F21" s="32"/>
      <c r="G21" s="32"/>
      <c r="H21" s="32"/>
      <c r="I21" s="103" t="s">
        <v>27</v>
      </c>
      <c r="J21" s="105" t="str">
        <f>IF('Rekapitulace stavby'!AN17="","",'Rekapitulace stavby'!AN17)</f>
        <v/>
      </c>
      <c r="K21" s="32"/>
      <c r="L21" s="104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104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03" t="s">
        <v>35</v>
      </c>
      <c r="E23" s="32"/>
      <c r="F23" s="32"/>
      <c r="G23" s="32"/>
      <c r="H23" s="32"/>
      <c r="I23" s="103" t="s">
        <v>24</v>
      </c>
      <c r="J23" s="105" t="str">
        <f>IF('Rekapitulace stavby'!AN19="","",'Rekapitulace stavby'!AN19)</f>
        <v/>
      </c>
      <c r="K23" s="32"/>
      <c r="L23" s="104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05" t="str">
        <f>IF('Rekapitulace stavby'!E20="","",'Rekapitulace stavby'!E20)</f>
        <v xml:space="preserve"> </v>
      </c>
      <c r="F24" s="32"/>
      <c r="G24" s="32"/>
      <c r="H24" s="32"/>
      <c r="I24" s="103" t="s">
        <v>27</v>
      </c>
      <c r="J24" s="105" t="str">
        <f>IF('Rekapitulace stavby'!AN20="","",'Rekapitulace stavby'!AN20)</f>
        <v/>
      </c>
      <c r="K24" s="32"/>
      <c r="L24" s="104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104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03" t="s">
        <v>36</v>
      </c>
      <c r="E26" s="32"/>
      <c r="F26" s="32"/>
      <c r="G26" s="32"/>
      <c r="H26" s="32"/>
      <c r="I26" s="32"/>
      <c r="J26" s="32"/>
      <c r="K26" s="32"/>
      <c r="L26" s="104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07"/>
      <c r="B27" s="108"/>
      <c r="C27" s="107"/>
      <c r="D27" s="107"/>
      <c r="E27" s="345" t="s">
        <v>17</v>
      </c>
      <c r="F27" s="345"/>
      <c r="G27" s="345"/>
      <c r="H27" s="345"/>
      <c r="I27" s="107"/>
      <c r="J27" s="107"/>
      <c r="K27" s="107"/>
      <c r="L27" s="109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104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0"/>
      <c r="E29" s="110"/>
      <c r="F29" s="110"/>
      <c r="G29" s="110"/>
      <c r="H29" s="110"/>
      <c r="I29" s="110"/>
      <c r="J29" s="110"/>
      <c r="K29" s="110"/>
      <c r="L29" s="104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1" t="s">
        <v>38</v>
      </c>
      <c r="E30" s="32"/>
      <c r="F30" s="32"/>
      <c r="G30" s="32"/>
      <c r="H30" s="32"/>
      <c r="I30" s="32"/>
      <c r="J30" s="112">
        <f>ROUND(J85, 2)</f>
        <v>815519.59</v>
      </c>
      <c r="K30" s="32"/>
      <c r="L30" s="104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0"/>
      <c r="E31" s="110"/>
      <c r="F31" s="110"/>
      <c r="G31" s="110"/>
      <c r="H31" s="110"/>
      <c r="I31" s="110"/>
      <c r="J31" s="110"/>
      <c r="K31" s="110"/>
      <c r="L31" s="104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3" t="s">
        <v>40</v>
      </c>
      <c r="G32" s="32"/>
      <c r="H32" s="32"/>
      <c r="I32" s="113" t="s">
        <v>39</v>
      </c>
      <c r="J32" s="113" t="s">
        <v>41</v>
      </c>
      <c r="K32" s="32"/>
      <c r="L32" s="104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14" t="s">
        <v>42</v>
      </c>
      <c r="E33" s="103" t="s">
        <v>43</v>
      </c>
      <c r="F33" s="115">
        <f>ROUND((SUM(BE85:BE119)),  2)</f>
        <v>815519.59</v>
      </c>
      <c r="G33" s="32"/>
      <c r="H33" s="32"/>
      <c r="I33" s="116">
        <v>0.21</v>
      </c>
      <c r="J33" s="115">
        <f>ROUND(((SUM(BE85:BE119))*I33),  2)</f>
        <v>171259.11</v>
      </c>
      <c r="K33" s="32"/>
      <c r="L33" s="104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03" t="s">
        <v>44</v>
      </c>
      <c r="F34" s="115">
        <f>ROUND((SUM(BF85:BF119)),  2)</f>
        <v>0</v>
      </c>
      <c r="G34" s="32"/>
      <c r="H34" s="32"/>
      <c r="I34" s="116">
        <v>0.15</v>
      </c>
      <c r="J34" s="115">
        <f>ROUND(((SUM(BF85:BF119))*I34),  2)</f>
        <v>0</v>
      </c>
      <c r="K34" s="32"/>
      <c r="L34" s="104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03" t="s">
        <v>45</v>
      </c>
      <c r="F35" s="115">
        <f>ROUND((SUM(BG85:BG119)),  2)</f>
        <v>0</v>
      </c>
      <c r="G35" s="32"/>
      <c r="H35" s="32"/>
      <c r="I35" s="116">
        <v>0.21</v>
      </c>
      <c r="J35" s="115">
        <f>0</f>
        <v>0</v>
      </c>
      <c r="K35" s="32"/>
      <c r="L35" s="104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03" t="s">
        <v>46</v>
      </c>
      <c r="F36" s="115">
        <f>ROUND((SUM(BH85:BH119)),  2)</f>
        <v>0</v>
      </c>
      <c r="G36" s="32"/>
      <c r="H36" s="32"/>
      <c r="I36" s="116">
        <v>0.15</v>
      </c>
      <c r="J36" s="115">
        <f>0</f>
        <v>0</v>
      </c>
      <c r="K36" s="32"/>
      <c r="L36" s="104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03" t="s">
        <v>47</v>
      </c>
      <c r="F37" s="115">
        <f>ROUND((SUM(BI85:BI119)),  2)</f>
        <v>0</v>
      </c>
      <c r="G37" s="32"/>
      <c r="H37" s="32"/>
      <c r="I37" s="116">
        <v>0</v>
      </c>
      <c r="J37" s="115">
        <f>0</f>
        <v>0</v>
      </c>
      <c r="K37" s="32"/>
      <c r="L37" s="104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104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17"/>
      <c r="D39" s="118" t="s">
        <v>48</v>
      </c>
      <c r="E39" s="119"/>
      <c r="F39" s="119"/>
      <c r="G39" s="120" t="s">
        <v>49</v>
      </c>
      <c r="H39" s="121" t="s">
        <v>50</v>
      </c>
      <c r="I39" s="119"/>
      <c r="J39" s="122">
        <f>SUM(J30:J37)</f>
        <v>986778.7</v>
      </c>
      <c r="K39" s="123"/>
      <c r="L39" s="104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04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4" spans="1:31" s="2" customFormat="1" ht="6.95" customHeight="1">
      <c r="A44" s="32"/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04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4.95" customHeight="1">
      <c r="A45" s="32"/>
      <c r="B45" s="33"/>
      <c r="C45" s="24" t="s">
        <v>95</v>
      </c>
      <c r="D45" s="34"/>
      <c r="E45" s="34"/>
      <c r="F45" s="34"/>
      <c r="G45" s="34"/>
      <c r="H45" s="34"/>
      <c r="I45" s="34"/>
      <c r="J45" s="34"/>
      <c r="K45" s="34"/>
      <c r="L45" s="104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6.95" customHeight="1">
      <c r="A46" s="32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104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2" customFormat="1" ht="12" customHeight="1">
      <c r="A47" s="32"/>
      <c r="B47" s="33"/>
      <c r="C47" s="29" t="s">
        <v>14</v>
      </c>
      <c r="D47" s="34"/>
      <c r="E47" s="34"/>
      <c r="F47" s="34"/>
      <c r="G47" s="34"/>
      <c r="H47" s="34"/>
      <c r="I47" s="34"/>
      <c r="J47" s="34"/>
      <c r="K47" s="34"/>
      <c r="L47" s="104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s="2" customFormat="1" ht="16.5" customHeight="1">
      <c r="A48" s="32"/>
      <c r="B48" s="33"/>
      <c r="C48" s="34"/>
      <c r="D48" s="34"/>
      <c r="E48" s="346" t="str">
        <f>E7</f>
        <v>Oprava místních komunikací Provodov-Šonov 2021</v>
      </c>
      <c r="F48" s="347"/>
      <c r="G48" s="347"/>
      <c r="H48" s="347"/>
      <c r="I48" s="34"/>
      <c r="J48" s="34"/>
      <c r="K48" s="34"/>
      <c r="L48" s="104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47" s="2" customFormat="1" ht="12" customHeight="1">
      <c r="A49" s="32"/>
      <c r="B49" s="33"/>
      <c r="C49" s="29" t="s">
        <v>93</v>
      </c>
      <c r="D49" s="34"/>
      <c r="E49" s="34"/>
      <c r="F49" s="34"/>
      <c r="G49" s="34"/>
      <c r="H49" s="34"/>
      <c r="I49" s="34"/>
      <c r="J49" s="34"/>
      <c r="K49" s="34"/>
      <c r="L49" s="104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47" s="2" customFormat="1" ht="16.5" customHeight="1">
      <c r="A50" s="32"/>
      <c r="B50" s="33"/>
      <c r="C50" s="34"/>
      <c r="D50" s="34"/>
      <c r="E50" s="306" t="str">
        <f>E9</f>
        <v>SO 03 - Oprava místní komunikace</v>
      </c>
      <c r="F50" s="348"/>
      <c r="G50" s="348"/>
      <c r="H50" s="348"/>
      <c r="I50" s="34"/>
      <c r="J50" s="34"/>
      <c r="K50" s="34"/>
      <c r="L50" s="104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47" s="2" customFormat="1" ht="6.95" customHeight="1">
      <c r="A51" s="32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104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47" s="2" customFormat="1" ht="12" customHeight="1">
      <c r="A52" s="32"/>
      <c r="B52" s="33"/>
      <c r="C52" s="29" t="s">
        <v>19</v>
      </c>
      <c r="D52" s="34"/>
      <c r="E52" s="34"/>
      <c r="F52" s="27" t="str">
        <f>F12</f>
        <v>Provodov-Šonov</v>
      </c>
      <c r="G52" s="34"/>
      <c r="H52" s="34"/>
      <c r="I52" s="29" t="s">
        <v>21</v>
      </c>
      <c r="J52" s="57" t="str">
        <f>IF(J12="","",J12)</f>
        <v>19. 5. 2021</v>
      </c>
      <c r="K52" s="34"/>
      <c r="L52" s="104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47" s="2" customFormat="1" ht="6.95" customHeight="1">
      <c r="A53" s="32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104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47" s="2" customFormat="1" ht="15.2" customHeight="1">
      <c r="A54" s="32"/>
      <c r="B54" s="33"/>
      <c r="C54" s="29" t="s">
        <v>23</v>
      </c>
      <c r="D54" s="34"/>
      <c r="E54" s="34"/>
      <c r="F54" s="27" t="str">
        <f>E15</f>
        <v>Obec Provodov-Šonov</v>
      </c>
      <c r="G54" s="34"/>
      <c r="H54" s="34"/>
      <c r="I54" s="29" t="s">
        <v>32</v>
      </c>
      <c r="J54" s="30" t="str">
        <f>E21</f>
        <v xml:space="preserve"> </v>
      </c>
      <c r="K54" s="34"/>
      <c r="L54" s="104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47" s="2" customFormat="1" ht="15.2" customHeight="1">
      <c r="A55" s="32"/>
      <c r="B55" s="33"/>
      <c r="C55" s="29" t="s">
        <v>28</v>
      </c>
      <c r="D55" s="34"/>
      <c r="E55" s="34"/>
      <c r="F55" s="27" t="str">
        <f>IF(E18="","",E18)</f>
        <v>STAKO Červený Kostelec s.r.o.</v>
      </c>
      <c r="G55" s="34"/>
      <c r="H55" s="34"/>
      <c r="I55" s="29" t="s">
        <v>35</v>
      </c>
      <c r="J55" s="30" t="str">
        <f>E24</f>
        <v xml:space="preserve"> </v>
      </c>
      <c r="K55" s="34"/>
      <c r="L55" s="104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47" s="2" customFormat="1" ht="10.35" customHeight="1">
      <c r="A56" s="32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104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47" s="2" customFormat="1" ht="29.25" customHeight="1">
      <c r="A57" s="32"/>
      <c r="B57" s="33"/>
      <c r="C57" s="128" t="s">
        <v>96</v>
      </c>
      <c r="D57" s="129"/>
      <c r="E57" s="129"/>
      <c r="F57" s="129"/>
      <c r="G57" s="129"/>
      <c r="H57" s="129"/>
      <c r="I57" s="129"/>
      <c r="J57" s="130" t="s">
        <v>97</v>
      </c>
      <c r="K57" s="129"/>
      <c r="L57" s="104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47" s="2" customFormat="1" ht="10.35" customHeight="1">
      <c r="A58" s="32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104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47" s="2" customFormat="1" ht="22.9" customHeight="1">
      <c r="A59" s="32"/>
      <c r="B59" s="33"/>
      <c r="C59" s="131" t="s">
        <v>70</v>
      </c>
      <c r="D59" s="34"/>
      <c r="E59" s="34"/>
      <c r="F59" s="34"/>
      <c r="G59" s="34"/>
      <c r="H59" s="34"/>
      <c r="I59" s="34"/>
      <c r="J59" s="75">
        <f>J85</f>
        <v>815519.59</v>
      </c>
      <c r="K59" s="34"/>
      <c r="L59" s="104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U59" s="18" t="s">
        <v>98</v>
      </c>
    </row>
    <row r="60" spans="1:47" s="9" customFormat="1" ht="24.95" customHeight="1">
      <c r="B60" s="132"/>
      <c r="C60" s="133"/>
      <c r="D60" s="134" t="s">
        <v>99</v>
      </c>
      <c r="E60" s="135"/>
      <c r="F60" s="135"/>
      <c r="G60" s="135"/>
      <c r="H60" s="135"/>
      <c r="I60" s="135"/>
      <c r="J60" s="136">
        <f>J86</f>
        <v>815519.59</v>
      </c>
      <c r="K60" s="133"/>
      <c r="L60" s="137"/>
    </row>
    <row r="61" spans="1:47" s="10" customFormat="1" ht="19.899999999999999" customHeight="1">
      <c r="B61" s="138"/>
      <c r="C61" s="139"/>
      <c r="D61" s="140" t="s">
        <v>100</v>
      </c>
      <c r="E61" s="141"/>
      <c r="F61" s="141"/>
      <c r="G61" s="141"/>
      <c r="H61" s="141"/>
      <c r="I61" s="141"/>
      <c r="J61" s="142">
        <f>J87</f>
        <v>714</v>
      </c>
      <c r="K61" s="139"/>
      <c r="L61" s="143"/>
    </row>
    <row r="62" spans="1:47" s="10" customFormat="1" ht="19.899999999999999" customHeight="1">
      <c r="B62" s="138"/>
      <c r="C62" s="139"/>
      <c r="D62" s="140" t="s">
        <v>101</v>
      </c>
      <c r="E62" s="141"/>
      <c r="F62" s="141"/>
      <c r="G62" s="141"/>
      <c r="H62" s="141"/>
      <c r="I62" s="141"/>
      <c r="J62" s="142">
        <f>J89</f>
        <v>758707.19999999995</v>
      </c>
      <c r="K62" s="139"/>
      <c r="L62" s="143"/>
    </row>
    <row r="63" spans="1:47" s="10" customFormat="1" ht="19.899999999999999" customHeight="1">
      <c r="B63" s="138"/>
      <c r="C63" s="139"/>
      <c r="D63" s="140" t="s">
        <v>164</v>
      </c>
      <c r="E63" s="141"/>
      <c r="F63" s="141"/>
      <c r="G63" s="141"/>
      <c r="H63" s="141"/>
      <c r="I63" s="141"/>
      <c r="J63" s="142">
        <f>J99</f>
        <v>22089.759999999998</v>
      </c>
      <c r="K63" s="139"/>
      <c r="L63" s="143"/>
    </row>
    <row r="64" spans="1:47" s="10" customFormat="1" ht="19.899999999999999" customHeight="1">
      <c r="B64" s="138"/>
      <c r="C64" s="139"/>
      <c r="D64" s="140" t="s">
        <v>165</v>
      </c>
      <c r="E64" s="141"/>
      <c r="F64" s="141"/>
      <c r="G64" s="141"/>
      <c r="H64" s="141"/>
      <c r="I64" s="141"/>
      <c r="J64" s="142">
        <f>J111</f>
        <v>16211.529999999999</v>
      </c>
      <c r="K64" s="139"/>
      <c r="L64" s="143"/>
    </row>
    <row r="65" spans="1:31" s="10" customFormat="1" ht="19.899999999999999" customHeight="1">
      <c r="B65" s="138"/>
      <c r="C65" s="139"/>
      <c r="D65" s="140" t="s">
        <v>102</v>
      </c>
      <c r="E65" s="141"/>
      <c r="F65" s="141"/>
      <c r="G65" s="141"/>
      <c r="H65" s="141"/>
      <c r="I65" s="141"/>
      <c r="J65" s="142">
        <f>J118</f>
        <v>17797.099999999999</v>
      </c>
      <c r="K65" s="139"/>
      <c r="L65" s="143"/>
    </row>
    <row r="66" spans="1:31" s="2" customFormat="1" ht="21.75" customHeight="1">
      <c r="A66" s="32"/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104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s="2" customFormat="1" ht="6.95" customHeight="1">
      <c r="A67" s="32"/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104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71" spans="1:31" s="2" customFormat="1" ht="6.95" customHeight="1">
      <c r="A71" s="32"/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104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s="2" customFormat="1" ht="24.95" customHeight="1">
      <c r="A72" s="32"/>
      <c r="B72" s="33"/>
      <c r="C72" s="24" t="s">
        <v>103</v>
      </c>
      <c r="D72" s="34"/>
      <c r="E72" s="34"/>
      <c r="F72" s="34"/>
      <c r="G72" s="34"/>
      <c r="H72" s="34"/>
      <c r="I72" s="34"/>
      <c r="J72" s="34"/>
      <c r="K72" s="34"/>
      <c r="L72" s="104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" customFormat="1" ht="6.95" customHeight="1">
      <c r="A73" s="32"/>
      <c r="B73" s="33"/>
      <c r="C73" s="34"/>
      <c r="D73" s="34"/>
      <c r="E73" s="34"/>
      <c r="F73" s="34"/>
      <c r="G73" s="34"/>
      <c r="H73" s="34"/>
      <c r="I73" s="34"/>
      <c r="J73" s="34"/>
      <c r="K73" s="34"/>
      <c r="L73" s="104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" customFormat="1" ht="12" customHeight="1">
      <c r="A74" s="32"/>
      <c r="B74" s="33"/>
      <c r="C74" s="29" t="s">
        <v>14</v>
      </c>
      <c r="D74" s="34"/>
      <c r="E74" s="34"/>
      <c r="F74" s="34"/>
      <c r="G74" s="34"/>
      <c r="H74" s="34"/>
      <c r="I74" s="34"/>
      <c r="J74" s="34"/>
      <c r="K74" s="34"/>
      <c r="L74" s="104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s="2" customFormat="1" ht="16.5" customHeight="1">
      <c r="A75" s="32"/>
      <c r="B75" s="33"/>
      <c r="C75" s="34"/>
      <c r="D75" s="34"/>
      <c r="E75" s="346" t="str">
        <f>E7</f>
        <v>Oprava místních komunikací Provodov-Šonov 2021</v>
      </c>
      <c r="F75" s="347"/>
      <c r="G75" s="347"/>
      <c r="H75" s="347"/>
      <c r="I75" s="34"/>
      <c r="J75" s="34"/>
      <c r="K75" s="34"/>
      <c r="L75" s="104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2" customHeight="1">
      <c r="A76" s="32"/>
      <c r="B76" s="33"/>
      <c r="C76" s="29" t="s">
        <v>93</v>
      </c>
      <c r="D76" s="34"/>
      <c r="E76" s="34"/>
      <c r="F76" s="34"/>
      <c r="G76" s="34"/>
      <c r="H76" s="34"/>
      <c r="I76" s="34"/>
      <c r="J76" s="34"/>
      <c r="K76" s="34"/>
      <c r="L76" s="104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6.5" customHeight="1">
      <c r="A77" s="32"/>
      <c r="B77" s="33"/>
      <c r="C77" s="34"/>
      <c r="D77" s="34"/>
      <c r="E77" s="306" t="str">
        <f>E9</f>
        <v>SO 03 - Oprava místní komunikace</v>
      </c>
      <c r="F77" s="348"/>
      <c r="G77" s="348"/>
      <c r="H77" s="348"/>
      <c r="I77" s="34"/>
      <c r="J77" s="34"/>
      <c r="K77" s="34"/>
      <c r="L77" s="104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" customFormat="1" ht="6.95" customHeight="1">
      <c r="A78" s="32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104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" customFormat="1" ht="12" customHeight="1">
      <c r="A79" s="32"/>
      <c r="B79" s="33"/>
      <c r="C79" s="29" t="s">
        <v>19</v>
      </c>
      <c r="D79" s="34"/>
      <c r="E79" s="34"/>
      <c r="F79" s="27" t="str">
        <f>F12</f>
        <v>Provodov-Šonov</v>
      </c>
      <c r="G79" s="34"/>
      <c r="H79" s="34"/>
      <c r="I79" s="29" t="s">
        <v>21</v>
      </c>
      <c r="J79" s="57" t="str">
        <f>IF(J12="","",J12)</f>
        <v>19. 5. 2021</v>
      </c>
      <c r="K79" s="34"/>
      <c r="L79" s="104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2" customFormat="1" ht="6.95" customHeight="1">
      <c r="A80" s="32"/>
      <c r="B80" s="33"/>
      <c r="C80" s="34"/>
      <c r="D80" s="34"/>
      <c r="E80" s="34"/>
      <c r="F80" s="34"/>
      <c r="G80" s="34"/>
      <c r="H80" s="34"/>
      <c r="I80" s="34"/>
      <c r="J80" s="34"/>
      <c r="K80" s="34"/>
      <c r="L80" s="104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65" s="2" customFormat="1" ht="15.2" customHeight="1">
      <c r="A81" s="32"/>
      <c r="B81" s="33"/>
      <c r="C81" s="29" t="s">
        <v>23</v>
      </c>
      <c r="D81" s="34"/>
      <c r="E81" s="34"/>
      <c r="F81" s="27" t="str">
        <f>E15</f>
        <v>Obec Provodov-Šonov</v>
      </c>
      <c r="G81" s="34"/>
      <c r="H81" s="34"/>
      <c r="I81" s="29" t="s">
        <v>32</v>
      </c>
      <c r="J81" s="30" t="str">
        <f>E21</f>
        <v xml:space="preserve"> </v>
      </c>
      <c r="K81" s="34"/>
      <c r="L81" s="104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65" s="2" customFormat="1" ht="15.2" customHeight="1">
      <c r="A82" s="32"/>
      <c r="B82" s="33"/>
      <c r="C82" s="29" t="s">
        <v>28</v>
      </c>
      <c r="D82" s="34"/>
      <c r="E82" s="34"/>
      <c r="F82" s="27" t="str">
        <f>IF(E18="","",E18)</f>
        <v>STAKO Červený Kostelec s.r.o.</v>
      </c>
      <c r="G82" s="34"/>
      <c r="H82" s="34"/>
      <c r="I82" s="29" t="s">
        <v>35</v>
      </c>
      <c r="J82" s="30" t="str">
        <f>E24</f>
        <v xml:space="preserve"> </v>
      </c>
      <c r="K82" s="34"/>
      <c r="L82" s="104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65" s="2" customFormat="1" ht="10.3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104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65" s="11" customFormat="1" ht="29.25" customHeight="1">
      <c r="A84" s="144"/>
      <c r="B84" s="145"/>
      <c r="C84" s="146" t="s">
        <v>104</v>
      </c>
      <c r="D84" s="147" t="s">
        <v>57</v>
      </c>
      <c r="E84" s="147" t="s">
        <v>53</v>
      </c>
      <c r="F84" s="147" t="s">
        <v>54</v>
      </c>
      <c r="G84" s="147" t="s">
        <v>105</v>
      </c>
      <c r="H84" s="147" t="s">
        <v>106</v>
      </c>
      <c r="I84" s="147" t="s">
        <v>107</v>
      </c>
      <c r="J84" s="148" t="s">
        <v>97</v>
      </c>
      <c r="K84" s="149" t="s">
        <v>108</v>
      </c>
      <c r="L84" s="150"/>
      <c r="M84" s="66" t="s">
        <v>17</v>
      </c>
      <c r="N84" s="67" t="s">
        <v>42</v>
      </c>
      <c r="O84" s="67" t="s">
        <v>109</v>
      </c>
      <c r="P84" s="67" t="s">
        <v>110</v>
      </c>
      <c r="Q84" s="67" t="s">
        <v>111</v>
      </c>
      <c r="R84" s="67" t="s">
        <v>112</v>
      </c>
      <c r="S84" s="67" t="s">
        <v>113</v>
      </c>
      <c r="T84" s="68" t="s">
        <v>114</v>
      </c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</row>
    <row r="85" spans="1:65" s="2" customFormat="1" ht="22.9" customHeight="1">
      <c r="A85" s="32"/>
      <c r="B85" s="33"/>
      <c r="C85" s="73" t="s">
        <v>115</v>
      </c>
      <c r="D85" s="34"/>
      <c r="E85" s="34"/>
      <c r="F85" s="34"/>
      <c r="G85" s="34"/>
      <c r="H85" s="34"/>
      <c r="I85" s="34"/>
      <c r="J85" s="151">
        <f>BK85</f>
        <v>815519.59</v>
      </c>
      <c r="K85" s="34"/>
      <c r="L85" s="37"/>
      <c r="M85" s="69"/>
      <c r="N85" s="152"/>
      <c r="O85" s="70"/>
      <c r="P85" s="153">
        <f>P86</f>
        <v>0</v>
      </c>
      <c r="Q85" s="70"/>
      <c r="R85" s="153">
        <f>R86</f>
        <v>0</v>
      </c>
      <c r="S85" s="70"/>
      <c r="T85" s="154">
        <f>T86</f>
        <v>0</v>
      </c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T85" s="18" t="s">
        <v>71</v>
      </c>
      <c r="AU85" s="18" t="s">
        <v>98</v>
      </c>
      <c r="BK85" s="155">
        <f>BK86</f>
        <v>815519.59</v>
      </c>
    </row>
    <row r="86" spans="1:65" s="12" customFormat="1" ht="25.9" customHeight="1">
      <c r="B86" s="156"/>
      <c r="C86" s="157"/>
      <c r="D86" s="158" t="s">
        <v>71</v>
      </c>
      <c r="E86" s="159" t="s">
        <v>116</v>
      </c>
      <c r="F86" s="159" t="s">
        <v>117</v>
      </c>
      <c r="G86" s="157"/>
      <c r="H86" s="157"/>
      <c r="I86" s="157"/>
      <c r="J86" s="160">
        <f>BK86</f>
        <v>815519.59</v>
      </c>
      <c r="K86" s="157"/>
      <c r="L86" s="161"/>
      <c r="M86" s="162"/>
      <c r="N86" s="163"/>
      <c r="O86" s="163"/>
      <c r="P86" s="164">
        <f>P87+P89+P99+P111+P118</f>
        <v>0</v>
      </c>
      <c r="Q86" s="163"/>
      <c r="R86" s="164">
        <f>R87+R89+R99+R111+R118</f>
        <v>0</v>
      </c>
      <c r="S86" s="163"/>
      <c r="T86" s="165">
        <f>T87+T89+T99+T111+T118</f>
        <v>0</v>
      </c>
      <c r="AR86" s="166" t="s">
        <v>80</v>
      </c>
      <c r="AT86" s="167" t="s">
        <v>71</v>
      </c>
      <c r="AU86" s="167" t="s">
        <v>72</v>
      </c>
      <c r="AY86" s="166" t="s">
        <v>118</v>
      </c>
      <c r="BK86" s="168">
        <f>BK87+BK89+BK99+BK111+BK118</f>
        <v>815519.59</v>
      </c>
    </row>
    <row r="87" spans="1:65" s="12" customFormat="1" ht="22.9" customHeight="1">
      <c r="B87" s="156"/>
      <c r="C87" s="157"/>
      <c r="D87" s="158" t="s">
        <v>71</v>
      </c>
      <c r="E87" s="169" t="s">
        <v>80</v>
      </c>
      <c r="F87" s="169" t="s">
        <v>119</v>
      </c>
      <c r="G87" s="157"/>
      <c r="H87" s="157"/>
      <c r="I87" s="157"/>
      <c r="J87" s="170">
        <f>BK87</f>
        <v>714</v>
      </c>
      <c r="K87" s="157"/>
      <c r="L87" s="161"/>
      <c r="M87" s="162"/>
      <c r="N87" s="163"/>
      <c r="O87" s="163"/>
      <c r="P87" s="164">
        <f>P88</f>
        <v>0</v>
      </c>
      <c r="Q87" s="163"/>
      <c r="R87" s="164">
        <f>R88</f>
        <v>0</v>
      </c>
      <c r="S87" s="163"/>
      <c r="T87" s="165">
        <f>T88</f>
        <v>0</v>
      </c>
      <c r="AR87" s="166" t="s">
        <v>80</v>
      </c>
      <c r="AT87" s="167" t="s">
        <v>71</v>
      </c>
      <c r="AU87" s="167" t="s">
        <v>80</v>
      </c>
      <c r="AY87" s="166" t="s">
        <v>118</v>
      </c>
      <c r="BK87" s="168">
        <f>BK88</f>
        <v>714</v>
      </c>
    </row>
    <row r="88" spans="1:65" s="2" customFormat="1" ht="33" customHeight="1">
      <c r="A88" s="32"/>
      <c r="B88" s="33"/>
      <c r="C88" s="171" t="s">
        <v>80</v>
      </c>
      <c r="D88" s="171" t="s">
        <v>120</v>
      </c>
      <c r="E88" s="172" t="s">
        <v>213</v>
      </c>
      <c r="F88" s="173" t="s">
        <v>214</v>
      </c>
      <c r="G88" s="174" t="s">
        <v>183</v>
      </c>
      <c r="H88" s="175">
        <v>6</v>
      </c>
      <c r="I88" s="176">
        <v>119</v>
      </c>
      <c r="J88" s="176">
        <f>ROUND(I88*H88,2)</f>
        <v>714</v>
      </c>
      <c r="K88" s="177"/>
      <c r="L88" s="37"/>
      <c r="M88" s="178" t="s">
        <v>17</v>
      </c>
      <c r="N88" s="179" t="s">
        <v>43</v>
      </c>
      <c r="O88" s="180">
        <v>0</v>
      </c>
      <c r="P88" s="180">
        <f>O88*H88</f>
        <v>0</v>
      </c>
      <c r="Q88" s="180">
        <v>0</v>
      </c>
      <c r="R88" s="180">
        <f>Q88*H88</f>
        <v>0</v>
      </c>
      <c r="S88" s="180">
        <v>0</v>
      </c>
      <c r="T88" s="181">
        <f>S88*H88</f>
        <v>0</v>
      </c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R88" s="182" t="s">
        <v>124</v>
      </c>
      <c r="AT88" s="182" t="s">
        <v>120</v>
      </c>
      <c r="AU88" s="182" t="s">
        <v>82</v>
      </c>
      <c r="AY88" s="18" t="s">
        <v>118</v>
      </c>
      <c r="BE88" s="183">
        <f>IF(N88="základní",J88,0)</f>
        <v>714</v>
      </c>
      <c r="BF88" s="183">
        <f>IF(N88="snížená",J88,0)</f>
        <v>0</v>
      </c>
      <c r="BG88" s="183">
        <f>IF(N88="zákl. přenesená",J88,0)</f>
        <v>0</v>
      </c>
      <c r="BH88" s="183">
        <f>IF(N88="sníž. přenesená",J88,0)</f>
        <v>0</v>
      </c>
      <c r="BI88" s="183">
        <f>IF(N88="nulová",J88,0)</f>
        <v>0</v>
      </c>
      <c r="BJ88" s="18" t="s">
        <v>80</v>
      </c>
      <c r="BK88" s="183">
        <f>ROUND(I88*H88,2)</f>
        <v>714</v>
      </c>
      <c r="BL88" s="18" t="s">
        <v>124</v>
      </c>
      <c r="BM88" s="182" t="s">
        <v>82</v>
      </c>
    </row>
    <row r="89" spans="1:65" s="12" customFormat="1" ht="22.9" customHeight="1">
      <c r="B89" s="156"/>
      <c r="C89" s="157"/>
      <c r="D89" s="158" t="s">
        <v>71</v>
      </c>
      <c r="E89" s="169" t="s">
        <v>137</v>
      </c>
      <c r="F89" s="169" t="s">
        <v>138</v>
      </c>
      <c r="G89" s="157"/>
      <c r="H89" s="157"/>
      <c r="I89" s="157"/>
      <c r="J89" s="170">
        <f>BK89</f>
        <v>758707.19999999995</v>
      </c>
      <c r="K89" s="157"/>
      <c r="L89" s="161"/>
      <c r="M89" s="162"/>
      <c r="N89" s="163"/>
      <c r="O89" s="163"/>
      <c r="P89" s="164">
        <f>SUM(P90:P98)</f>
        <v>0</v>
      </c>
      <c r="Q89" s="163"/>
      <c r="R89" s="164">
        <f>SUM(R90:R98)</f>
        <v>0</v>
      </c>
      <c r="S89" s="163"/>
      <c r="T89" s="165">
        <f>SUM(T90:T98)</f>
        <v>0</v>
      </c>
      <c r="AR89" s="166" t="s">
        <v>80</v>
      </c>
      <c r="AT89" s="167" t="s">
        <v>71</v>
      </c>
      <c r="AU89" s="167" t="s">
        <v>80</v>
      </c>
      <c r="AY89" s="166" t="s">
        <v>118</v>
      </c>
      <c r="BK89" s="168">
        <f>SUM(BK90:BK98)</f>
        <v>758707.19999999995</v>
      </c>
    </row>
    <row r="90" spans="1:65" s="2" customFormat="1" ht="33" customHeight="1">
      <c r="A90" s="32"/>
      <c r="B90" s="33"/>
      <c r="C90" s="171" t="s">
        <v>82</v>
      </c>
      <c r="D90" s="171" t="s">
        <v>120</v>
      </c>
      <c r="E90" s="172" t="s">
        <v>174</v>
      </c>
      <c r="F90" s="173" t="s">
        <v>175</v>
      </c>
      <c r="G90" s="174" t="s">
        <v>141</v>
      </c>
      <c r="H90" s="175">
        <v>135</v>
      </c>
      <c r="I90" s="176">
        <v>98.4</v>
      </c>
      <c r="J90" s="176">
        <f>ROUND(I90*H90,2)</f>
        <v>13284</v>
      </c>
      <c r="K90" s="177"/>
      <c r="L90" s="37"/>
      <c r="M90" s="178" t="s">
        <v>17</v>
      </c>
      <c r="N90" s="179" t="s">
        <v>43</v>
      </c>
      <c r="O90" s="180">
        <v>0</v>
      </c>
      <c r="P90" s="180">
        <f>O90*H90</f>
        <v>0</v>
      </c>
      <c r="Q90" s="180">
        <v>0</v>
      </c>
      <c r="R90" s="180">
        <f>Q90*H90</f>
        <v>0</v>
      </c>
      <c r="S90" s="180">
        <v>0</v>
      </c>
      <c r="T90" s="181">
        <f>S90*H90</f>
        <v>0</v>
      </c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R90" s="182" t="s">
        <v>124</v>
      </c>
      <c r="AT90" s="182" t="s">
        <v>120</v>
      </c>
      <c r="AU90" s="182" t="s">
        <v>82</v>
      </c>
      <c r="AY90" s="18" t="s">
        <v>118</v>
      </c>
      <c r="BE90" s="183">
        <f>IF(N90="základní",J90,0)</f>
        <v>13284</v>
      </c>
      <c r="BF90" s="183">
        <f>IF(N90="snížená",J90,0)</f>
        <v>0</v>
      </c>
      <c r="BG90" s="183">
        <f>IF(N90="zákl. přenesená",J90,0)</f>
        <v>0</v>
      </c>
      <c r="BH90" s="183">
        <f>IF(N90="sníž. přenesená",J90,0)</f>
        <v>0</v>
      </c>
      <c r="BI90" s="183">
        <f>IF(N90="nulová",J90,0)</f>
        <v>0</v>
      </c>
      <c r="BJ90" s="18" t="s">
        <v>80</v>
      </c>
      <c r="BK90" s="183">
        <f>ROUND(I90*H90,2)</f>
        <v>13284</v>
      </c>
      <c r="BL90" s="18" t="s">
        <v>124</v>
      </c>
      <c r="BM90" s="182" t="s">
        <v>124</v>
      </c>
    </row>
    <row r="91" spans="1:65" s="13" customFormat="1" ht="11.25">
      <c r="B91" s="184"/>
      <c r="C91" s="185"/>
      <c r="D91" s="186" t="s">
        <v>125</v>
      </c>
      <c r="E91" s="187" t="s">
        <v>17</v>
      </c>
      <c r="F91" s="188" t="s">
        <v>215</v>
      </c>
      <c r="G91" s="185"/>
      <c r="H91" s="187" t="s">
        <v>17</v>
      </c>
      <c r="I91" s="185"/>
      <c r="J91" s="185"/>
      <c r="K91" s="185"/>
      <c r="L91" s="189"/>
      <c r="M91" s="190"/>
      <c r="N91" s="191"/>
      <c r="O91" s="191"/>
      <c r="P91" s="191"/>
      <c r="Q91" s="191"/>
      <c r="R91" s="191"/>
      <c r="S91" s="191"/>
      <c r="T91" s="192"/>
      <c r="AT91" s="193" t="s">
        <v>125</v>
      </c>
      <c r="AU91" s="193" t="s">
        <v>82</v>
      </c>
      <c r="AV91" s="13" t="s">
        <v>80</v>
      </c>
      <c r="AW91" s="13" t="s">
        <v>34</v>
      </c>
      <c r="AX91" s="13" t="s">
        <v>72</v>
      </c>
      <c r="AY91" s="193" t="s">
        <v>118</v>
      </c>
    </row>
    <row r="92" spans="1:65" s="14" customFormat="1" ht="11.25">
      <c r="B92" s="194"/>
      <c r="C92" s="195"/>
      <c r="D92" s="186" t="s">
        <v>125</v>
      </c>
      <c r="E92" s="196" t="s">
        <v>17</v>
      </c>
      <c r="F92" s="197" t="s">
        <v>216</v>
      </c>
      <c r="G92" s="195"/>
      <c r="H92" s="198">
        <v>135</v>
      </c>
      <c r="I92" s="195"/>
      <c r="J92" s="195"/>
      <c r="K92" s="195"/>
      <c r="L92" s="199"/>
      <c r="M92" s="200"/>
      <c r="N92" s="201"/>
      <c r="O92" s="201"/>
      <c r="P92" s="201"/>
      <c r="Q92" s="201"/>
      <c r="R92" s="201"/>
      <c r="S92" s="201"/>
      <c r="T92" s="202"/>
      <c r="AT92" s="203" t="s">
        <v>125</v>
      </c>
      <c r="AU92" s="203" t="s">
        <v>82</v>
      </c>
      <c r="AV92" s="14" t="s">
        <v>82</v>
      </c>
      <c r="AW92" s="14" t="s">
        <v>34</v>
      </c>
      <c r="AX92" s="14" t="s">
        <v>72</v>
      </c>
      <c r="AY92" s="203" t="s">
        <v>118</v>
      </c>
    </row>
    <row r="93" spans="1:65" s="15" customFormat="1" ht="11.25">
      <c r="B93" s="204"/>
      <c r="C93" s="205"/>
      <c r="D93" s="186" t="s">
        <v>125</v>
      </c>
      <c r="E93" s="206" t="s">
        <v>17</v>
      </c>
      <c r="F93" s="207" t="s">
        <v>130</v>
      </c>
      <c r="G93" s="205"/>
      <c r="H93" s="208">
        <v>135</v>
      </c>
      <c r="I93" s="205"/>
      <c r="J93" s="205"/>
      <c r="K93" s="205"/>
      <c r="L93" s="209"/>
      <c r="M93" s="210"/>
      <c r="N93" s="211"/>
      <c r="O93" s="211"/>
      <c r="P93" s="211"/>
      <c r="Q93" s="211"/>
      <c r="R93" s="211"/>
      <c r="S93" s="211"/>
      <c r="T93" s="212"/>
      <c r="AT93" s="213" t="s">
        <v>125</v>
      </c>
      <c r="AU93" s="213" t="s">
        <v>82</v>
      </c>
      <c r="AV93" s="15" t="s">
        <v>124</v>
      </c>
      <c r="AW93" s="15" t="s">
        <v>34</v>
      </c>
      <c r="AX93" s="15" t="s">
        <v>80</v>
      </c>
      <c r="AY93" s="213" t="s">
        <v>118</v>
      </c>
    </row>
    <row r="94" spans="1:65" s="2" customFormat="1" ht="21.75" customHeight="1">
      <c r="A94" s="32"/>
      <c r="B94" s="33"/>
      <c r="C94" s="171" t="s">
        <v>133</v>
      </c>
      <c r="D94" s="171" t="s">
        <v>120</v>
      </c>
      <c r="E94" s="172" t="s">
        <v>150</v>
      </c>
      <c r="F94" s="173" t="s">
        <v>151</v>
      </c>
      <c r="G94" s="174" t="s">
        <v>141</v>
      </c>
      <c r="H94" s="175">
        <v>3274</v>
      </c>
      <c r="I94" s="176">
        <v>10.8</v>
      </c>
      <c r="J94" s="176">
        <f>ROUND(I94*H94,2)</f>
        <v>35359.199999999997</v>
      </c>
      <c r="K94" s="177"/>
      <c r="L94" s="37"/>
      <c r="M94" s="178" t="s">
        <v>17</v>
      </c>
      <c r="N94" s="179" t="s">
        <v>43</v>
      </c>
      <c r="O94" s="180">
        <v>0</v>
      </c>
      <c r="P94" s="180">
        <f>O94*H94</f>
        <v>0</v>
      </c>
      <c r="Q94" s="180">
        <v>0</v>
      </c>
      <c r="R94" s="180">
        <f>Q94*H94</f>
        <v>0</v>
      </c>
      <c r="S94" s="180">
        <v>0</v>
      </c>
      <c r="T94" s="181">
        <f>S94*H94</f>
        <v>0</v>
      </c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R94" s="182" t="s">
        <v>124</v>
      </c>
      <c r="AT94" s="182" t="s">
        <v>120</v>
      </c>
      <c r="AU94" s="182" t="s">
        <v>82</v>
      </c>
      <c r="AY94" s="18" t="s">
        <v>118</v>
      </c>
      <c r="BE94" s="183">
        <f>IF(N94="základní",J94,0)</f>
        <v>35359.199999999997</v>
      </c>
      <c r="BF94" s="183">
        <f>IF(N94="snížená",J94,0)</f>
        <v>0</v>
      </c>
      <c r="BG94" s="183">
        <f>IF(N94="zákl. přenesená",J94,0)</f>
        <v>0</v>
      </c>
      <c r="BH94" s="183">
        <f>IF(N94="sníž. přenesená",J94,0)</f>
        <v>0</v>
      </c>
      <c r="BI94" s="183">
        <f>IF(N94="nulová",J94,0)</f>
        <v>0</v>
      </c>
      <c r="BJ94" s="18" t="s">
        <v>80</v>
      </c>
      <c r="BK94" s="183">
        <f>ROUND(I94*H94,2)</f>
        <v>35359.199999999997</v>
      </c>
      <c r="BL94" s="18" t="s">
        <v>124</v>
      </c>
      <c r="BM94" s="182" t="s">
        <v>136</v>
      </c>
    </row>
    <row r="95" spans="1:65" s="2" customFormat="1" ht="33" customHeight="1">
      <c r="A95" s="32"/>
      <c r="B95" s="33"/>
      <c r="C95" s="171" t="s">
        <v>124</v>
      </c>
      <c r="D95" s="171" t="s">
        <v>120</v>
      </c>
      <c r="E95" s="172" t="s">
        <v>217</v>
      </c>
      <c r="F95" s="173" t="s">
        <v>218</v>
      </c>
      <c r="G95" s="174" t="s">
        <v>141</v>
      </c>
      <c r="H95" s="175">
        <v>1637</v>
      </c>
      <c r="I95" s="176">
        <v>162</v>
      </c>
      <c r="J95" s="176">
        <f>ROUND(I95*H95,2)</f>
        <v>265194</v>
      </c>
      <c r="K95" s="177"/>
      <c r="L95" s="37"/>
      <c r="M95" s="178" t="s">
        <v>17</v>
      </c>
      <c r="N95" s="179" t="s">
        <v>43</v>
      </c>
      <c r="O95" s="180">
        <v>0</v>
      </c>
      <c r="P95" s="180">
        <f>O95*H95</f>
        <v>0</v>
      </c>
      <c r="Q95" s="180">
        <v>0</v>
      </c>
      <c r="R95" s="180">
        <f>Q95*H95</f>
        <v>0</v>
      </c>
      <c r="S95" s="180">
        <v>0</v>
      </c>
      <c r="T95" s="181">
        <f>S95*H95</f>
        <v>0</v>
      </c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R95" s="182" t="s">
        <v>124</v>
      </c>
      <c r="AT95" s="182" t="s">
        <v>120</v>
      </c>
      <c r="AU95" s="182" t="s">
        <v>82</v>
      </c>
      <c r="AY95" s="18" t="s">
        <v>118</v>
      </c>
      <c r="BE95" s="183">
        <f>IF(N95="základní",J95,0)</f>
        <v>265194</v>
      </c>
      <c r="BF95" s="183">
        <f>IF(N95="snížená",J95,0)</f>
        <v>0</v>
      </c>
      <c r="BG95" s="183">
        <f>IF(N95="zákl. přenesená",J95,0)</f>
        <v>0</v>
      </c>
      <c r="BH95" s="183">
        <f>IF(N95="sníž. přenesená",J95,0)</f>
        <v>0</v>
      </c>
      <c r="BI95" s="183">
        <f>IF(N95="nulová",J95,0)</f>
        <v>0</v>
      </c>
      <c r="BJ95" s="18" t="s">
        <v>80</v>
      </c>
      <c r="BK95" s="183">
        <f>ROUND(I95*H95,2)</f>
        <v>265194</v>
      </c>
      <c r="BL95" s="18" t="s">
        <v>124</v>
      </c>
      <c r="BM95" s="182" t="s">
        <v>142</v>
      </c>
    </row>
    <row r="96" spans="1:65" s="2" customFormat="1" ht="33" customHeight="1">
      <c r="A96" s="32"/>
      <c r="B96" s="33"/>
      <c r="C96" s="171" t="s">
        <v>137</v>
      </c>
      <c r="D96" s="171" t="s">
        <v>120</v>
      </c>
      <c r="E96" s="172" t="s">
        <v>153</v>
      </c>
      <c r="F96" s="173" t="s">
        <v>154</v>
      </c>
      <c r="G96" s="174" t="s">
        <v>141</v>
      </c>
      <c r="H96" s="175">
        <v>1637</v>
      </c>
      <c r="I96" s="176">
        <v>270</v>
      </c>
      <c r="J96" s="176">
        <f>ROUND(I96*H96,2)</f>
        <v>441990</v>
      </c>
      <c r="K96" s="177"/>
      <c r="L96" s="37"/>
      <c r="M96" s="178" t="s">
        <v>17</v>
      </c>
      <c r="N96" s="179" t="s">
        <v>43</v>
      </c>
      <c r="O96" s="180">
        <v>0</v>
      </c>
      <c r="P96" s="180">
        <f>O96*H96</f>
        <v>0</v>
      </c>
      <c r="Q96" s="180">
        <v>0</v>
      </c>
      <c r="R96" s="180">
        <f>Q96*H96</f>
        <v>0</v>
      </c>
      <c r="S96" s="180">
        <v>0</v>
      </c>
      <c r="T96" s="181">
        <f>S96*H96</f>
        <v>0</v>
      </c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R96" s="182" t="s">
        <v>124</v>
      </c>
      <c r="AT96" s="182" t="s">
        <v>120</v>
      </c>
      <c r="AU96" s="182" t="s">
        <v>82</v>
      </c>
      <c r="AY96" s="18" t="s">
        <v>118</v>
      </c>
      <c r="BE96" s="183">
        <f>IF(N96="základní",J96,0)</f>
        <v>441990</v>
      </c>
      <c r="BF96" s="183">
        <f>IF(N96="snížená",J96,0)</f>
        <v>0</v>
      </c>
      <c r="BG96" s="183">
        <f>IF(N96="zákl. přenesená",J96,0)</f>
        <v>0</v>
      </c>
      <c r="BH96" s="183">
        <f>IF(N96="sníž. přenesená",J96,0)</f>
        <v>0</v>
      </c>
      <c r="BI96" s="183">
        <f>IF(N96="nulová",J96,0)</f>
        <v>0</v>
      </c>
      <c r="BJ96" s="18" t="s">
        <v>80</v>
      </c>
      <c r="BK96" s="183">
        <f>ROUND(I96*H96,2)</f>
        <v>441990</v>
      </c>
      <c r="BL96" s="18" t="s">
        <v>124</v>
      </c>
      <c r="BM96" s="182" t="s">
        <v>145</v>
      </c>
    </row>
    <row r="97" spans="1:65" s="2" customFormat="1" ht="21.75" customHeight="1">
      <c r="A97" s="32"/>
      <c r="B97" s="33"/>
      <c r="C97" s="171" t="s">
        <v>136</v>
      </c>
      <c r="D97" s="171" t="s">
        <v>120</v>
      </c>
      <c r="E97" s="172" t="s">
        <v>219</v>
      </c>
      <c r="F97" s="173" t="s">
        <v>220</v>
      </c>
      <c r="G97" s="174" t="s">
        <v>221</v>
      </c>
      <c r="H97" s="175">
        <v>1</v>
      </c>
      <c r="I97" s="176">
        <v>2040</v>
      </c>
      <c r="J97" s="176">
        <f>ROUND(I97*H97,2)</f>
        <v>2040</v>
      </c>
      <c r="K97" s="177"/>
      <c r="L97" s="37"/>
      <c r="M97" s="178" t="s">
        <v>17</v>
      </c>
      <c r="N97" s="179" t="s">
        <v>43</v>
      </c>
      <c r="O97" s="180">
        <v>0</v>
      </c>
      <c r="P97" s="180">
        <f>O97*H97</f>
        <v>0</v>
      </c>
      <c r="Q97" s="180">
        <v>0</v>
      </c>
      <c r="R97" s="180">
        <f>Q97*H97</f>
        <v>0</v>
      </c>
      <c r="S97" s="180">
        <v>0</v>
      </c>
      <c r="T97" s="181">
        <f>S97*H97</f>
        <v>0</v>
      </c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R97" s="182" t="s">
        <v>124</v>
      </c>
      <c r="AT97" s="182" t="s">
        <v>120</v>
      </c>
      <c r="AU97" s="182" t="s">
        <v>82</v>
      </c>
      <c r="AY97" s="18" t="s">
        <v>118</v>
      </c>
      <c r="BE97" s="183">
        <f>IF(N97="základní",J97,0)</f>
        <v>2040</v>
      </c>
      <c r="BF97" s="183">
        <f>IF(N97="snížená",J97,0)</f>
        <v>0</v>
      </c>
      <c r="BG97" s="183">
        <f>IF(N97="zákl. přenesená",J97,0)</f>
        <v>0</v>
      </c>
      <c r="BH97" s="183">
        <f>IF(N97="sníž. přenesená",J97,0)</f>
        <v>0</v>
      </c>
      <c r="BI97" s="183">
        <f>IF(N97="nulová",J97,0)</f>
        <v>0</v>
      </c>
      <c r="BJ97" s="18" t="s">
        <v>80</v>
      </c>
      <c r="BK97" s="183">
        <f>ROUND(I97*H97,2)</f>
        <v>2040</v>
      </c>
      <c r="BL97" s="18" t="s">
        <v>124</v>
      </c>
      <c r="BM97" s="182" t="s">
        <v>148</v>
      </c>
    </row>
    <row r="98" spans="1:65" s="2" customFormat="1" ht="33" customHeight="1">
      <c r="A98" s="32"/>
      <c r="B98" s="33"/>
      <c r="C98" s="171" t="s">
        <v>149</v>
      </c>
      <c r="D98" s="171" t="s">
        <v>120</v>
      </c>
      <c r="E98" s="172" t="s">
        <v>222</v>
      </c>
      <c r="F98" s="173" t="s">
        <v>223</v>
      </c>
      <c r="G98" s="174" t="s">
        <v>221</v>
      </c>
      <c r="H98" s="175">
        <v>1</v>
      </c>
      <c r="I98" s="176">
        <v>840</v>
      </c>
      <c r="J98" s="176">
        <f>ROUND(I98*H98,2)</f>
        <v>840</v>
      </c>
      <c r="K98" s="177"/>
      <c r="L98" s="37"/>
      <c r="M98" s="178" t="s">
        <v>17</v>
      </c>
      <c r="N98" s="179" t="s">
        <v>43</v>
      </c>
      <c r="O98" s="180">
        <v>0</v>
      </c>
      <c r="P98" s="180">
        <f>O98*H98</f>
        <v>0</v>
      </c>
      <c r="Q98" s="180">
        <v>0</v>
      </c>
      <c r="R98" s="180">
        <f>Q98*H98</f>
        <v>0</v>
      </c>
      <c r="S98" s="180">
        <v>0</v>
      </c>
      <c r="T98" s="181">
        <f>S98*H98</f>
        <v>0</v>
      </c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R98" s="182" t="s">
        <v>124</v>
      </c>
      <c r="AT98" s="182" t="s">
        <v>120</v>
      </c>
      <c r="AU98" s="182" t="s">
        <v>82</v>
      </c>
      <c r="AY98" s="18" t="s">
        <v>118</v>
      </c>
      <c r="BE98" s="183">
        <f>IF(N98="základní",J98,0)</f>
        <v>840</v>
      </c>
      <c r="BF98" s="183">
        <f>IF(N98="snížená",J98,0)</f>
        <v>0</v>
      </c>
      <c r="BG98" s="183">
        <f>IF(N98="zákl. přenesená",J98,0)</f>
        <v>0</v>
      </c>
      <c r="BH98" s="183">
        <f>IF(N98="sníž. přenesená",J98,0)</f>
        <v>0</v>
      </c>
      <c r="BI98" s="183">
        <f>IF(N98="nulová",J98,0)</f>
        <v>0</v>
      </c>
      <c r="BJ98" s="18" t="s">
        <v>80</v>
      </c>
      <c r="BK98" s="183">
        <f>ROUND(I98*H98,2)</f>
        <v>840</v>
      </c>
      <c r="BL98" s="18" t="s">
        <v>124</v>
      </c>
      <c r="BM98" s="182" t="s">
        <v>152</v>
      </c>
    </row>
    <row r="99" spans="1:65" s="12" customFormat="1" ht="22.9" customHeight="1">
      <c r="B99" s="156"/>
      <c r="C99" s="157"/>
      <c r="D99" s="158" t="s">
        <v>71</v>
      </c>
      <c r="E99" s="169" t="s">
        <v>158</v>
      </c>
      <c r="F99" s="169" t="s">
        <v>180</v>
      </c>
      <c r="G99" s="157"/>
      <c r="H99" s="157"/>
      <c r="I99" s="157"/>
      <c r="J99" s="170">
        <f>BK99</f>
        <v>22089.759999999998</v>
      </c>
      <c r="K99" s="157"/>
      <c r="L99" s="161"/>
      <c r="M99" s="162"/>
      <c r="N99" s="163"/>
      <c r="O99" s="163"/>
      <c r="P99" s="164">
        <f>SUM(P100:P110)</f>
        <v>0</v>
      </c>
      <c r="Q99" s="163"/>
      <c r="R99" s="164">
        <f>SUM(R100:R110)</f>
        <v>0</v>
      </c>
      <c r="S99" s="163"/>
      <c r="T99" s="165">
        <f>SUM(T100:T110)</f>
        <v>0</v>
      </c>
      <c r="AR99" s="166" t="s">
        <v>80</v>
      </c>
      <c r="AT99" s="167" t="s">
        <v>71</v>
      </c>
      <c r="AU99" s="167" t="s">
        <v>80</v>
      </c>
      <c r="AY99" s="166" t="s">
        <v>118</v>
      </c>
      <c r="BK99" s="168">
        <f>SUM(BK100:BK110)</f>
        <v>22089.759999999998</v>
      </c>
    </row>
    <row r="100" spans="1:65" s="2" customFormat="1" ht="44.25" customHeight="1">
      <c r="A100" s="32"/>
      <c r="B100" s="33"/>
      <c r="C100" s="171" t="s">
        <v>142</v>
      </c>
      <c r="D100" s="171" t="s">
        <v>120</v>
      </c>
      <c r="E100" s="172" t="s">
        <v>224</v>
      </c>
      <c r="F100" s="173" t="s">
        <v>225</v>
      </c>
      <c r="G100" s="174" t="s">
        <v>183</v>
      </c>
      <c r="H100" s="175">
        <v>14</v>
      </c>
      <c r="I100" s="176">
        <v>251</v>
      </c>
      <c r="J100" s="176">
        <f>ROUND(I100*H100,2)</f>
        <v>3514</v>
      </c>
      <c r="K100" s="177"/>
      <c r="L100" s="37"/>
      <c r="M100" s="178" t="s">
        <v>17</v>
      </c>
      <c r="N100" s="179" t="s">
        <v>43</v>
      </c>
      <c r="O100" s="180">
        <v>0</v>
      </c>
      <c r="P100" s="180">
        <f>O100*H100</f>
        <v>0</v>
      </c>
      <c r="Q100" s="180">
        <v>0</v>
      </c>
      <c r="R100" s="180">
        <f>Q100*H100</f>
        <v>0</v>
      </c>
      <c r="S100" s="180">
        <v>0</v>
      </c>
      <c r="T100" s="181">
        <f>S100*H100</f>
        <v>0</v>
      </c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R100" s="182" t="s">
        <v>124</v>
      </c>
      <c r="AT100" s="182" t="s">
        <v>120</v>
      </c>
      <c r="AU100" s="182" t="s">
        <v>82</v>
      </c>
      <c r="AY100" s="18" t="s">
        <v>118</v>
      </c>
      <c r="BE100" s="183">
        <f>IF(N100="základní",J100,0)</f>
        <v>3514</v>
      </c>
      <c r="BF100" s="183">
        <f>IF(N100="snížená",J100,0)</f>
        <v>0</v>
      </c>
      <c r="BG100" s="183">
        <f>IF(N100="zákl. přenesená",J100,0)</f>
        <v>0</v>
      </c>
      <c r="BH100" s="183">
        <f>IF(N100="sníž. přenesená",J100,0)</f>
        <v>0</v>
      </c>
      <c r="BI100" s="183">
        <f>IF(N100="nulová",J100,0)</f>
        <v>0</v>
      </c>
      <c r="BJ100" s="18" t="s">
        <v>80</v>
      </c>
      <c r="BK100" s="183">
        <f>ROUND(I100*H100,2)</f>
        <v>3514</v>
      </c>
      <c r="BL100" s="18" t="s">
        <v>124</v>
      </c>
      <c r="BM100" s="182" t="s">
        <v>155</v>
      </c>
    </row>
    <row r="101" spans="1:65" s="2" customFormat="1" ht="16.5" customHeight="1">
      <c r="A101" s="32"/>
      <c r="B101" s="33"/>
      <c r="C101" s="218" t="s">
        <v>158</v>
      </c>
      <c r="D101" s="218" t="s">
        <v>226</v>
      </c>
      <c r="E101" s="219" t="s">
        <v>227</v>
      </c>
      <c r="F101" s="220" t="s">
        <v>228</v>
      </c>
      <c r="G101" s="221" t="s">
        <v>183</v>
      </c>
      <c r="H101" s="222">
        <v>28</v>
      </c>
      <c r="I101" s="223">
        <v>211</v>
      </c>
      <c r="J101" s="223">
        <f>ROUND(I101*H101,2)</f>
        <v>5908</v>
      </c>
      <c r="K101" s="224"/>
      <c r="L101" s="225"/>
      <c r="M101" s="226" t="s">
        <v>17</v>
      </c>
      <c r="N101" s="227" t="s">
        <v>43</v>
      </c>
      <c r="O101" s="180">
        <v>0</v>
      </c>
      <c r="P101" s="180">
        <f>O101*H101</f>
        <v>0</v>
      </c>
      <c r="Q101" s="180">
        <v>0</v>
      </c>
      <c r="R101" s="180">
        <f>Q101*H101</f>
        <v>0</v>
      </c>
      <c r="S101" s="180">
        <v>0</v>
      </c>
      <c r="T101" s="181">
        <f>S101*H101</f>
        <v>0</v>
      </c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R101" s="182" t="s">
        <v>142</v>
      </c>
      <c r="AT101" s="182" t="s">
        <v>226</v>
      </c>
      <c r="AU101" s="182" t="s">
        <v>82</v>
      </c>
      <c r="AY101" s="18" t="s">
        <v>118</v>
      </c>
      <c r="BE101" s="183">
        <f>IF(N101="základní",J101,0)</f>
        <v>5908</v>
      </c>
      <c r="BF101" s="183">
        <f>IF(N101="snížená",J101,0)</f>
        <v>0</v>
      </c>
      <c r="BG101" s="183">
        <f>IF(N101="zákl. přenesená",J101,0)</f>
        <v>0</v>
      </c>
      <c r="BH101" s="183">
        <f>IF(N101="sníž. přenesená",J101,0)</f>
        <v>0</v>
      </c>
      <c r="BI101" s="183">
        <f>IF(N101="nulová",J101,0)</f>
        <v>0</v>
      </c>
      <c r="BJ101" s="18" t="s">
        <v>80</v>
      </c>
      <c r="BK101" s="183">
        <f>ROUND(I101*H101,2)</f>
        <v>5908</v>
      </c>
      <c r="BL101" s="18" t="s">
        <v>124</v>
      </c>
      <c r="BM101" s="182" t="s">
        <v>162</v>
      </c>
    </row>
    <row r="102" spans="1:65" s="14" customFormat="1" ht="11.25">
      <c r="B102" s="194"/>
      <c r="C102" s="195"/>
      <c r="D102" s="186" t="s">
        <v>125</v>
      </c>
      <c r="E102" s="196" t="s">
        <v>17</v>
      </c>
      <c r="F102" s="197" t="s">
        <v>229</v>
      </c>
      <c r="G102" s="195"/>
      <c r="H102" s="198">
        <v>28</v>
      </c>
      <c r="I102" s="195"/>
      <c r="J102" s="195"/>
      <c r="K102" s="195"/>
      <c r="L102" s="199"/>
      <c r="M102" s="200"/>
      <c r="N102" s="201"/>
      <c r="O102" s="201"/>
      <c r="P102" s="201"/>
      <c r="Q102" s="201"/>
      <c r="R102" s="201"/>
      <c r="S102" s="201"/>
      <c r="T102" s="202"/>
      <c r="AT102" s="203" t="s">
        <v>125</v>
      </c>
      <c r="AU102" s="203" t="s">
        <v>82</v>
      </c>
      <c r="AV102" s="14" t="s">
        <v>82</v>
      </c>
      <c r="AW102" s="14" t="s">
        <v>34</v>
      </c>
      <c r="AX102" s="14" t="s">
        <v>72</v>
      </c>
      <c r="AY102" s="203" t="s">
        <v>118</v>
      </c>
    </row>
    <row r="103" spans="1:65" s="15" customFormat="1" ht="11.25">
      <c r="B103" s="204"/>
      <c r="C103" s="205"/>
      <c r="D103" s="186" t="s">
        <v>125</v>
      </c>
      <c r="E103" s="206" t="s">
        <v>17</v>
      </c>
      <c r="F103" s="207" t="s">
        <v>130</v>
      </c>
      <c r="G103" s="205"/>
      <c r="H103" s="208">
        <v>28</v>
      </c>
      <c r="I103" s="205"/>
      <c r="J103" s="205"/>
      <c r="K103" s="205"/>
      <c r="L103" s="209"/>
      <c r="M103" s="210"/>
      <c r="N103" s="211"/>
      <c r="O103" s="211"/>
      <c r="P103" s="211"/>
      <c r="Q103" s="211"/>
      <c r="R103" s="211"/>
      <c r="S103" s="211"/>
      <c r="T103" s="212"/>
      <c r="AT103" s="213" t="s">
        <v>125</v>
      </c>
      <c r="AU103" s="213" t="s">
        <v>82</v>
      </c>
      <c r="AV103" s="15" t="s">
        <v>124</v>
      </c>
      <c r="AW103" s="15" t="s">
        <v>34</v>
      </c>
      <c r="AX103" s="15" t="s">
        <v>80</v>
      </c>
      <c r="AY103" s="213" t="s">
        <v>118</v>
      </c>
    </row>
    <row r="104" spans="1:65" s="2" customFormat="1" ht="21.75" customHeight="1">
      <c r="A104" s="32"/>
      <c r="B104" s="33"/>
      <c r="C104" s="171" t="s">
        <v>145</v>
      </c>
      <c r="D104" s="171" t="s">
        <v>120</v>
      </c>
      <c r="E104" s="172" t="s">
        <v>230</v>
      </c>
      <c r="F104" s="173" t="s">
        <v>231</v>
      </c>
      <c r="G104" s="174" t="s">
        <v>183</v>
      </c>
      <c r="H104" s="175">
        <v>6</v>
      </c>
      <c r="I104" s="176">
        <v>126</v>
      </c>
      <c r="J104" s="176">
        <f>ROUND(I104*H104,2)</f>
        <v>756</v>
      </c>
      <c r="K104" s="177"/>
      <c r="L104" s="37"/>
      <c r="M104" s="178" t="s">
        <v>17</v>
      </c>
      <c r="N104" s="179" t="s">
        <v>43</v>
      </c>
      <c r="O104" s="180">
        <v>0</v>
      </c>
      <c r="P104" s="180">
        <f>O104*H104</f>
        <v>0</v>
      </c>
      <c r="Q104" s="180">
        <v>0</v>
      </c>
      <c r="R104" s="180">
        <f>Q104*H104</f>
        <v>0</v>
      </c>
      <c r="S104" s="180">
        <v>0</v>
      </c>
      <c r="T104" s="181">
        <f>S104*H104</f>
        <v>0</v>
      </c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R104" s="182" t="s">
        <v>124</v>
      </c>
      <c r="AT104" s="182" t="s">
        <v>120</v>
      </c>
      <c r="AU104" s="182" t="s">
        <v>82</v>
      </c>
      <c r="AY104" s="18" t="s">
        <v>118</v>
      </c>
      <c r="BE104" s="183">
        <f>IF(N104="základní",J104,0)</f>
        <v>756</v>
      </c>
      <c r="BF104" s="183">
        <f>IF(N104="snížená",J104,0)</f>
        <v>0</v>
      </c>
      <c r="BG104" s="183">
        <f>IF(N104="zákl. přenesená",J104,0)</f>
        <v>0</v>
      </c>
      <c r="BH104" s="183">
        <f>IF(N104="sníž. přenesená",J104,0)</f>
        <v>0</v>
      </c>
      <c r="BI104" s="183">
        <f>IF(N104="nulová",J104,0)</f>
        <v>0</v>
      </c>
      <c r="BJ104" s="18" t="s">
        <v>80</v>
      </c>
      <c r="BK104" s="183">
        <f>ROUND(I104*H104,2)</f>
        <v>756</v>
      </c>
      <c r="BL104" s="18" t="s">
        <v>124</v>
      </c>
      <c r="BM104" s="182" t="s">
        <v>186</v>
      </c>
    </row>
    <row r="105" spans="1:65" s="2" customFormat="1" ht="21.75" customHeight="1">
      <c r="A105" s="32"/>
      <c r="B105" s="33"/>
      <c r="C105" s="171" t="s">
        <v>187</v>
      </c>
      <c r="D105" s="171" t="s">
        <v>120</v>
      </c>
      <c r="E105" s="172" t="s">
        <v>184</v>
      </c>
      <c r="F105" s="173" t="s">
        <v>185</v>
      </c>
      <c r="G105" s="174" t="s">
        <v>141</v>
      </c>
      <c r="H105" s="175">
        <v>1637</v>
      </c>
      <c r="I105" s="176">
        <v>4.96</v>
      </c>
      <c r="J105" s="176">
        <f>ROUND(I105*H105,2)</f>
        <v>8119.52</v>
      </c>
      <c r="K105" s="177"/>
      <c r="L105" s="37"/>
      <c r="M105" s="178" t="s">
        <v>17</v>
      </c>
      <c r="N105" s="179" t="s">
        <v>43</v>
      </c>
      <c r="O105" s="180">
        <v>0</v>
      </c>
      <c r="P105" s="180">
        <f>O105*H105</f>
        <v>0</v>
      </c>
      <c r="Q105" s="180">
        <v>0</v>
      </c>
      <c r="R105" s="180">
        <f>Q105*H105</f>
        <v>0</v>
      </c>
      <c r="S105" s="180">
        <v>0</v>
      </c>
      <c r="T105" s="181">
        <f>S105*H105</f>
        <v>0</v>
      </c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R105" s="182" t="s">
        <v>124</v>
      </c>
      <c r="AT105" s="182" t="s">
        <v>120</v>
      </c>
      <c r="AU105" s="182" t="s">
        <v>82</v>
      </c>
      <c r="AY105" s="18" t="s">
        <v>118</v>
      </c>
      <c r="BE105" s="183">
        <f>IF(N105="základní",J105,0)</f>
        <v>8119.52</v>
      </c>
      <c r="BF105" s="183">
        <f>IF(N105="snížená",J105,0)</f>
        <v>0</v>
      </c>
      <c r="BG105" s="183">
        <f>IF(N105="zákl. přenesená",J105,0)</f>
        <v>0</v>
      </c>
      <c r="BH105" s="183">
        <f>IF(N105="sníž. přenesená",J105,0)</f>
        <v>0</v>
      </c>
      <c r="BI105" s="183">
        <f>IF(N105="nulová",J105,0)</f>
        <v>0</v>
      </c>
      <c r="BJ105" s="18" t="s">
        <v>80</v>
      </c>
      <c r="BK105" s="183">
        <f>ROUND(I105*H105,2)</f>
        <v>8119.52</v>
      </c>
      <c r="BL105" s="18" t="s">
        <v>124</v>
      </c>
      <c r="BM105" s="182" t="s">
        <v>190</v>
      </c>
    </row>
    <row r="106" spans="1:65" s="2" customFormat="1" ht="55.5" customHeight="1">
      <c r="A106" s="32"/>
      <c r="B106" s="33"/>
      <c r="C106" s="171" t="s">
        <v>148</v>
      </c>
      <c r="D106" s="171" t="s">
        <v>120</v>
      </c>
      <c r="E106" s="172" t="s">
        <v>232</v>
      </c>
      <c r="F106" s="173" t="s">
        <v>233</v>
      </c>
      <c r="G106" s="174" t="s">
        <v>141</v>
      </c>
      <c r="H106" s="175">
        <v>1637</v>
      </c>
      <c r="I106" s="176">
        <v>0.72</v>
      </c>
      <c r="J106" s="176">
        <f>ROUND(I106*H106,2)</f>
        <v>1178.6400000000001</v>
      </c>
      <c r="K106" s="177"/>
      <c r="L106" s="37"/>
      <c r="M106" s="178" t="s">
        <v>17</v>
      </c>
      <c r="N106" s="179" t="s">
        <v>43</v>
      </c>
      <c r="O106" s="180">
        <v>0</v>
      </c>
      <c r="P106" s="180">
        <f>O106*H106</f>
        <v>0</v>
      </c>
      <c r="Q106" s="180">
        <v>0</v>
      </c>
      <c r="R106" s="180">
        <f>Q106*H106</f>
        <v>0</v>
      </c>
      <c r="S106" s="180">
        <v>0</v>
      </c>
      <c r="T106" s="181">
        <f>S106*H106</f>
        <v>0</v>
      </c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R106" s="182" t="s">
        <v>124</v>
      </c>
      <c r="AT106" s="182" t="s">
        <v>120</v>
      </c>
      <c r="AU106" s="182" t="s">
        <v>82</v>
      </c>
      <c r="AY106" s="18" t="s">
        <v>118</v>
      </c>
      <c r="BE106" s="183">
        <f>IF(N106="základní",J106,0)</f>
        <v>1178.6400000000001</v>
      </c>
      <c r="BF106" s="183">
        <f>IF(N106="snížená",J106,0)</f>
        <v>0</v>
      </c>
      <c r="BG106" s="183">
        <f>IF(N106="zákl. přenesená",J106,0)</f>
        <v>0</v>
      </c>
      <c r="BH106" s="183">
        <f>IF(N106="sníž. přenesená",J106,0)</f>
        <v>0</v>
      </c>
      <c r="BI106" s="183">
        <f>IF(N106="nulová",J106,0)</f>
        <v>0</v>
      </c>
      <c r="BJ106" s="18" t="s">
        <v>80</v>
      </c>
      <c r="BK106" s="183">
        <f>ROUND(I106*H106,2)</f>
        <v>1178.6400000000001</v>
      </c>
      <c r="BL106" s="18" t="s">
        <v>124</v>
      </c>
      <c r="BM106" s="182" t="s">
        <v>193</v>
      </c>
    </row>
    <row r="107" spans="1:65" s="2" customFormat="1" ht="55.5" customHeight="1">
      <c r="A107" s="32"/>
      <c r="B107" s="33"/>
      <c r="C107" s="171" t="s">
        <v>196</v>
      </c>
      <c r="D107" s="171" t="s">
        <v>120</v>
      </c>
      <c r="E107" s="172" t="s">
        <v>191</v>
      </c>
      <c r="F107" s="173" t="s">
        <v>192</v>
      </c>
      <c r="G107" s="174" t="s">
        <v>141</v>
      </c>
      <c r="H107" s="175">
        <v>135</v>
      </c>
      <c r="I107" s="176">
        <v>19.36</v>
      </c>
      <c r="J107" s="176">
        <f>ROUND(I107*H107,2)</f>
        <v>2613.6</v>
      </c>
      <c r="K107" s="177"/>
      <c r="L107" s="37"/>
      <c r="M107" s="178" t="s">
        <v>17</v>
      </c>
      <c r="N107" s="179" t="s">
        <v>43</v>
      </c>
      <c r="O107" s="180">
        <v>0</v>
      </c>
      <c r="P107" s="180">
        <f>O107*H107</f>
        <v>0</v>
      </c>
      <c r="Q107" s="180">
        <v>0</v>
      </c>
      <c r="R107" s="180">
        <f>Q107*H107</f>
        <v>0</v>
      </c>
      <c r="S107" s="180">
        <v>0</v>
      </c>
      <c r="T107" s="181">
        <f>S107*H107</f>
        <v>0</v>
      </c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R107" s="182" t="s">
        <v>124</v>
      </c>
      <c r="AT107" s="182" t="s">
        <v>120</v>
      </c>
      <c r="AU107" s="182" t="s">
        <v>82</v>
      </c>
      <c r="AY107" s="18" t="s">
        <v>118</v>
      </c>
      <c r="BE107" s="183">
        <f>IF(N107="základní",J107,0)</f>
        <v>2613.6</v>
      </c>
      <c r="BF107" s="183">
        <f>IF(N107="snížená",J107,0)</f>
        <v>0</v>
      </c>
      <c r="BG107" s="183">
        <f>IF(N107="zákl. přenesená",J107,0)</f>
        <v>0</v>
      </c>
      <c r="BH107" s="183">
        <f>IF(N107="sníž. přenesená",J107,0)</f>
        <v>0</v>
      </c>
      <c r="BI107" s="183">
        <f>IF(N107="nulová",J107,0)</f>
        <v>0</v>
      </c>
      <c r="BJ107" s="18" t="s">
        <v>80</v>
      </c>
      <c r="BK107" s="183">
        <f>ROUND(I107*H107,2)</f>
        <v>2613.6</v>
      </c>
      <c r="BL107" s="18" t="s">
        <v>124</v>
      </c>
      <c r="BM107" s="182" t="s">
        <v>199</v>
      </c>
    </row>
    <row r="108" spans="1:65" s="13" customFormat="1" ht="11.25">
      <c r="B108" s="184"/>
      <c r="C108" s="185"/>
      <c r="D108" s="186" t="s">
        <v>125</v>
      </c>
      <c r="E108" s="187" t="s">
        <v>17</v>
      </c>
      <c r="F108" s="188" t="s">
        <v>215</v>
      </c>
      <c r="G108" s="185"/>
      <c r="H108" s="187" t="s">
        <v>17</v>
      </c>
      <c r="I108" s="185"/>
      <c r="J108" s="185"/>
      <c r="K108" s="185"/>
      <c r="L108" s="189"/>
      <c r="M108" s="190"/>
      <c r="N108" s="191"/>
      <c r="O108" s="191"/>
      <c r="P108" s="191"/>
      <c r="Q108" s="191"/>
      <c r="R108" s="191"/>
      <c r="S108" s="191"/>
      <c r="T108" s="192"/>
      <c r="AT108" s="193" t="s">
        <v>125</v>
      </c>
      <c r="AU108" s="193" t="s">
        <v>82</v>
      </c>
      <c r="AV108" s="13" t="s">
        <v>80</v>
      </c>
      <c r="AW108" s="13" t="s">
        <v>34</v>
      </c>
      <c r="AX108" s="13" t="s">
        <v>72</v>
      </c>
      <c r="AY108" s="193" t="s">
        <v>118</v>
      </c>
    </row>
    <row r="109" spans="1:65" s="14" customFormat="1" ht="11.25">
      <c r="B109" s="194"/>
      <c r="C109" s="195"/>
      <c r="D109" s="186" t="s">
        <v>125</v>
      </c>
      <c r="E109" s="196" t="s">
        <v>17</v>
      </c>
      <c r="F109" s="197" t="s">
        <v>216</v>
      </c>
      <c r="G109" s="195"/>
      <c r="H109" s="198">
        <v>135</v>
      </c>
      <c r="I109" s="195"/>
      <c r="J109" s="195"/>
      <c r="K109" s="195"/>
      <c r="L109" s="199"/>
      <c r="M109" s="200"/>
      <c r="N109" s="201"/>
      <c r="O109" s="201"/>
      <c r="P109" s="201"/>
      <c r="Q109" s="201"/>
      <c r="R109" s="201"/>
      <c r="S109" s="201"/>
      <c r="T109" s="202"/>
      <c r="AT109" s="203" t="s">
        <v>125</v>
      </c>
      <c r="AU109" s="203" t="s">
        <v>82</v>
      </c>
      <c r="AV109" s="14" t="s">
        <v>82</v>
      </c>
      <c r="AW109" s="14" t="s">
        <v>34</v>
      </c>
      <c r="AX109" s="14" t="s">
        <v>72</v>
      </c>
      <c r="AY109" s="203" t="s">
        <v>118</v>
      </c>
    </row>
    <row r="110" spans="1:65" s="15" customFormat="1" ht="11.25">
      <c r="B110" s="204"/>
      <c r="C110" s="205"/>
      <c r="D110" s="186" t="s">
        <v>125</v>
      </c>
      <c r="E110" s="206" t="s">
        <v>17</v>
      </c>
      <c r="F110" s="207" t="s">
        <v>130</v>
      </c>
      <c r="G110" s="205"/>
      <c r="H110" s="208">
        <v>135</v>
      </c>
      <c r="I110" s="205"/>
      <c r="J110" s="205"/>
      <c r="K110" s="205"/>
      <c r="L110" s="209"/>
      <c r="M110" s="210"/>
      <c r="N110" s="211"/>
      <c r="O110" s="211"/>
      <c r="P110" s="211"/>
      <c r="Q110" s="211"/>
      <c r="R110" s="211"/>
      <c r="S110" s="211"/>
      <c r="T110" s="212"/>
      <c r="AT110" s="213" t="s">
        <v>125</v>
      </c>
      <c r="AU110" s="213" t="s">
        <v>82</v>
      </c>
      <c r="AV110" s="15" t="s">
        <v>124</v>
      </c>
      <c r="AW110" s="15" t="s">
        <v>34</v>
      </c>
      <c r="AX110" s="15" t="s">
        <v>80</v>
      </c>
      <c r="AY110" s="213" t="s">
        <v>118</v>
      </c>
    </row>
    <row r="111" spans="1:65" s="12" customFormat="1" ht="22.9" customHeight="1">
      <c r="B111" s="156"/>
      <c r="C111" s="157"/>
      <c r="D111" s="158" t="s">
        <v>71</v>
      </c>
      <c r="E111" s="169" t="s">
        <v>194</v>
      </c>
      <c r="F111" s="169" t="s">
        <v>195</v>
      </c>
      <c r="G111" s="157"/>
      <c r="H111" s="157"/>
      <c r="I111" s="157"/>
      <c r="J111" s="170">
        <f>BK111</f>
        <v>16211.529999999999</v>
      </c>
      <c r="K111" s="157"/>
      <c r="L111" s="161"/>
      <c r="M111" s="162"/>
      <c r="N111" s="163"/>
      <c r="O111" s="163"/>
      <c r="P111" s="164">
        <f>SUM(P112:P117)</f>
        <v>0</v>
      </c>
      <c r="Q111" s="163"/>
      <c r="R111" s="164">
        <f>SUM(R112:R117)</f>
        <v>0</v>
      </c>
      <c r="S111" s="163"/>
      <c r="T111" s="165">
        <f>SUM(T112:T117)</f>
        <v>0</v>
      </c>
      <c r="AR111" s="166" t="s">
        <v>80</v>
      </c>
      <c r="AT111" s="167" t="s">
        <v>71</v>
      </c>
      <c r="AU111" s="167" t="s">
        <v>80</v>
      </c>
      <c r="AY111" s="166" t="s">
        <v>118</v>
      </c>
      <c r="BK111" s="168">
        <f>SUM(BK112:BK117)</f>
        <v>16211.529999999999</v>
      </c>
    </row>
    <row r="112" spans="1:65" s="2" customFormat="1" ht="33" customHeight="1">
      <c r="A112" s="32"/>
      <c r="B112" s="33"/>
      <c r="C112" s="171" t="s">
        <v>152</v>
      </c>
      <c r="D112" s="171" t="s">
        <v>120</v>
      </c>
      <c r="E112" s="172" t="s">
        <v>197</v>
      </c>
      <c r="F112" s="173" t="s">
        <v>198</v>
      </c>
      <c r="G112" s="174" t="s">
        <v>161</v>
      </c>
      <c r="H112" s="175">
        <v>67.86</v>
      </c>
      <c r="I112" s="176">
        <v>38.32</v>
      </c>
      <c r="J112" s="176">
        <f>ROUND(I112*H112,2)</f>
        <v>2600.4</v>
      </c>
      <c r="K112" s="177"/>
      <c r="L112" s="37"/>
      <c r="M112" s="178" t="s">
        <v>17</v>
      </c>
      <c r="N112" s="179" t="s">
        <v>43</v>
      </c>
      <c r="O112" s="180">
        <v>0</v>
      </c>
      <c r="P112" s="180">
        <f>O112*H112</f>
        <v>0</v>
      </c>
      <c r="Q112" s="180">
        <v>0</v>
      </c>
      <c r="R112" s="180">
        <f>Q112*H112</f>
        <v>0</v>
      </c>
      <c r="S112" s="180">
        <v>0</v>
      </c>
      <c r="T112" s="181">
        <f>S112*H112</f>
        <v>0</v>
      </c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R112" s="182" t="s">
        <v>124</v>
      </c>
      <c r="AT112" s="182" t="s">
        <v>120</v>
      </c>
      <c r="AU112" s="182" t="s">
        <v>82</v>
      </c>
      <c r="AY112" s="18" t="s">
        <v>118</v>
      </c>
      <c r="BE112" s="183">
        <f>IF(N112="základní",J112,0)</f>
        <v>2600.4</v>
      </c>
      <c r="BF112" s="183">
        <f>IF(N112="snížená",J112,0)</f>
        <v>0</v>
      </c>
      <c r="BG112" s="183">
        <f>IF(N112="zákl. přenesená",J112,0)</f>
        <v>0</v>
      </c>
      <c r="BH112" s="183">
        <f>IF(N112="sníž. přenesená",J112,0)</f>
        <v>0</v>
      </c>
      <c r="BI112" s="183">
        <f>IF(N112="nulová",J112,0)</f>
        <v>0</v>
      </c>
      <c r="BJ112" s="18" t="s">
        <v>80</v>
      </c>
      <c r="BK112" s="183">
        <f>ROUND(I112*H112,2)</f>
        <v>2600.4</v>
      </c>
      <c r="BL112" s="18" t="s">
        <v>124</v>
      </c>
      <c r="BM112" s="182" t="s">
        <v>202</v>
      </c>
    </row>
    <row r="113" spans="1:65" s="2" customFormat="1" ht="33" customHeight="1">
      <c r="A113" s="32"/>
      <c r="B113" s="33"/>
      <c r="C113" s="171" t="s">
        <v>8</v>
      </c>
      <c r="D113" s="171" t="s">
        <v>120</v>
      </c>
      <c r="E113" s="172" t="s">
        <v>200</v>
      </c>
      <c r="F113" s="173" t="s">
        <v>201</v>
      </c>
      <c r="G113" s="174" t="s">
        <v>161</v>
      </c>
      <c r="H113" s="175">
        <v>135.72</v>
      </c>
      <c r="I113" s="176">
        <v>10.08</v>
      </c>
      <c r="J113" s="176">
        <f>ROUND(I113*H113,2)</f>
        <v>1368.06</v>
      </c>
      <c r="K113" s="177"/>
      <c r="L113" s="37"/>
      <c r="M113" s="178" t="s">
        <v>17</v>
      </c>
      <c r="N113" s="179" t="s">
        <v>43</v>
      </c>
      <c r="O113" s="180">
        <v>0</v>
      </c>
      <c r="P113" s="180">
        <f>O113*H113</f>
        <v>0</v>
      </c>
      <c r="Q113" s="180">
        <v>0</v>
      </c>
      <c r="R113" s="180">
        <f>Q113*H113</f>
        <v>0</v>
      </c>
      <c r="S113" s="180">
        <v>0</v>
      </c>
      <c r="T113" s="181">
        <f>S113*H113</f>
        <v>0</v>
      </c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R113" s="182" t="s">
        <v>124</v>
      </c>
      <c r="AT113" s="182" t="s">
        <v>120</v>
      </c>
      <c r="AU113" s="182" t="s">
        <v>82</v>
      </c>
      <c r="AY113" s="18" t="s">
        <v>118</v>
      </c>
      <c r="BE113" s="183">
        <f>IF(N113="základní",J113,0)</f>
        <v>1368.06</v>
      </c>
      <c r="BF113" s="183">
        <f>IF(N113="snížená",J113,0)</f>
        <v>0</v>
      </c>
      <c r="BG113" s="183">
        <f>IF(N113="zákl. přenesená",J113,0)</f>
        <v>0</v>
      </c>
      <c r="BH113" s="183">
        <f>IF(N113="sníž. přenesená",J113,0)</f>
        <v>0</v>
      </c>
      <c r="BI113" s="183">
        <f>IF(N113="nulová",J113,0)</f>
        <v>0</v>
      </c>
      <c r="BJ113" s="18" t="s">
        <v>80</v>
      </c>
      <c r="BK113" s="183">
        <f>ROUND(I113*H113,2)</f>
        <v>1368.06</v>
      </c>
      <c r="BL113" s="18" t="s">
        <v>124</v>
      </c>
      <c r="BM113" s="182" t="s">
        <v>206</v>
      </c>
    </row>
    <row r="114" spans="1:65" s="14" customFormat="1" ht="11.25">
      <c r="B114" s="194"/>
      <c r="C114" s="195"/>
      <c r="D114" s="186" t="s">
        <v>125</v>
      </c>
      <c r="E114" s="196" t="s">
        <v>17</v>
      </c>
      <c r="F114" s="197" t="s">
        <v>234</v>
      </c>
      <c r="G114" s="195"/>
      <c r="H114" s="198">
        <v>135.72</v>
      </c>
      <c r="I114" s="195"/>
      <c r="J114" s="195"/>
      <c r="K114" s="195"/>
      <c r="L114" s="199"/>
      <c r="M114" s="200"/>
      <c r="N114" s="201"/>
      <c r="O114" s="201"/>
      <c r="P114" s="201"/>
      <c r="Q114" s="201"/>
      <c r="R114" s="201"/>
      <c r="S114" s="201"/>
      <c r="T114" s="202"/>
      <c r="AT114" s="203" t="s">
        <v>125</v>
      </c>
      <c r="AU114" s="203" t="s">
        <v>82</v>
      </c>
      <c r="AV114" s="14" t="s">
        <v>82</v>
      </c>
      <c r="AW114" s="14" t="s">
        <v>34</v>
      </c>
      <c r="AX114" s="14" t="s">
        <v>72</v>
      </c>
      <c r="AY114" s="203" t="s">
        <v>118</v>
      </c>
    </row>
    <row r="115" spans="1:65" s="15" customFormat="1" ht="11.25">
      <c r="B115" s="204"/>
      <c r="C115" s="205"/>
      <c r="D115" s="186" t="s">
        <v>125</v>
      </c>
      <c r="E115" s="206" t="s">
        <v>17</v>
      </c>
      <c r="F115" s="207" t="s">
        <v>130</v>
      </c>
      <c r="G115" s="205"/>
      <c r="H115" s="208">
        <v>135.72</v>
      </c>
      <c r="I115" s="205"/>
      <c r="J115" s="205"/>
      <c r="K115" s="205"/>
      <c r="L115" s="209"/>
      <c r="M115" s="210"/>
      <c r="N115" s="211"/>
      <c r="O115" s="211"/>
      <c r="P115" s="211"/>
      <c r="Q115" s="211"/>
      <c r="R115" s="211"/>
      <c r="S115" s="211"/>
      <c r="T115" s="212"/>
      <c r="AT115" s="213" t="s">
        <v>125</v>
      </c>
      <c r="AU115" s="213" t="s">
        <v>82</v>
      </c>
      <c r="AV115" s="15" t="s">
        <v>124</v>
      </c>
      <c r="AW115" s="15" t="s">
        <v>34</v>
      </c>
      <c r="AX115" s="15" t="s">
        <v>80</v>
      </c>
      <c r="AY115" s="213" t="s">
        <v>118</v>
      </c>
    </row>
    <row r="116" spans="1:65" s="2" customFormat="1" ht="21.75" customHeight="1">
      <c r="A116" s="32"/>
      <c r="B116" s="33"/>
      <c r="C116" s="171" t="s">
        <v>155</v>
      </c>
      <c r="D116" s="171" t="s">
        <v>120</v>
      </c>
      <c r="E116" s="172" t="s">
        <v>204</v>
      </c>
      <c r="F116" s="173" t="s">
        <v>205</v>
      </c>
      <c r="G116" s="174" t="s">
        <v>161</v>
      </c>
      <c r="H116" s="175">
        <v>67.86</v>
      </c>
      <c r="I116" s="176">
        <v>131.19999999999999</v>
      </c>
      <c r="J116" s="176">
        <f>ROUND(I116*H116,2)</f>
        <v>8903.23</v>
      </c>
      <c r="K116" s="177"/>
      <c r="L116" s="37"/>
      <c r="M116" s="178" t="s">
        <v>17</v>
      </c>
      <c r="N116" s="179" t="s">
        <v>43</v>
      </c>
      <c r="O116" s="180">
        <v>0</v>
      </c>
      <c r="P116" s="180">
        <f>O116*H116</f>
        <v>0</v>
      </c>
      <c r="Q116" s="180">
        <v>0</v>
      </c>
      <c r="R116" s="180">
        <f>Q116*H116</f>
        <v>0</v>
      </c>
      <c r="S116" s="180">
        <v>0</v>
      </c>
      <c r="T116" s="181">
        <f>S116*H116</f>
        <v>0</v>
      </c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R116" s="182" t="s">
        <v>124</v>
      </c>
      <c r="AT116" s="182" t="s">
        <v>120</v>
      </c>
      <c r="AU116" s="182" t="s">
        <v>82</v>
      </c>
      <c r="AY116" s="18" t="s">
        <v>118</v>
      </c>
      <c r="BE116" s="183">
        <f>IF(N116="základní",J116,0)</f>
        <v>8903.23</v>
      </c>
      <c r="BF116" s="183">
        <f>IF(N116="snížená",J116,0)</f>
        <v>0</v>
      </c>
      <c r="BG116" s="183">
        <f>IF(N116="zákl. přenesená",J116,0)</f>
        <v>0</v>
      </c>
      <c r="BH116" s="183">
        <f>IF(N116="sníž. přenesená",J116,0)</f>
        <v>0</v>
      </c>
      <c r="BI116" s="183">
        <f>IF(N116="nulová",J116,0)</f>
        <v>0</v>
      </c>
      <c r="BJ116" s="18" t="s">
        <v>80</v>
      </c>
      <c r="BK116" s="183">
        <f>ROUND(I116*H116,2)</f>
        <v>8903.23</v>
      </c>
      <c r="BL116" s="18" t="s">
        <v>124</v>
      </c>
      <c r="BM116" s="182" t="s">
        <v>209</v>
      </c>
    </row>
    <row r="117" spans="1:65" s="2" customFormat="1" ht="33" customHeight="1">
      <c r="A117" s="32"/>
      <c r="B117" s="33"/>
      <c r="C117" s="171" t="s">
        <v>210</v>
      </c>
      <c r="D117" s="171" t="s">
        <v>120</v>
      </c>
      <c r="E117" s="172" t="s">
        <v>235</v>
      </c>
      <c r="F117" s="173" t="s">
        <v>236</v>
      </c>
      <c r="G117" s="174" t="s">
        <v>161</v>
      </c>
      <c r="H117" s="175">
        <v>4.7039999999999997</v>
      </c>
      <c r="I117" s="176">
        <v>710</v>
      </c>
      <c r="J117" s="176">
        <f>ROUND(I117*H117,2)</f>
        <v>3339.84</v>
      </c>
      <c r="K117" s="177"/>
      <c r="L117" s="37"/>
      <c r="M117" s="178" t="s">
        <v>17</v>
      </c>
      <c r="N117" s="179" t="s">
        <v>43</v>
      </c>
      <c r="O117" s="180">
        <v>0</v>
      </c>
      <c r="P117" s="180">
        <f>O117*H117</f>
        <v>0</v>
      </c>
      <c r="Q117" s="180">
        <v>0</v>
      </c>
      <c r="R117" s="180">
        <f>Q117*H117</f>
        <v>0</v>
      </c>
      <c r="S117" s="180">
        <v>0</v>
      </c>
      <c r="T117" s="181">
        <f>S117*H117</f>
        <v>0</v>
      </c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R117" s="182" t="s">
        <v>124</v>
      </c>
      <c r="AT117" s="182" t="s">
        <v>120</v>
      </c>
      <c r="AU117" s="182" t="s">
        <v>82</v>
      </c>
      <c r="AY117" s="18" t="s">
        <v>118</v>
      </c>
      <c r="BE117" s="183">
        <f>IF(N117="základní",J117,0)</f>
        <v>3339.84</v>
      </c>
      <c r="BF117" s="183">
        <f>IF(N117="snížená",J117,0)</f>
        <v>0</v>
      </c>
      <c r="BG117" s="183">
        <f>IF(N117="zákl. přenesená",J117,0)</f>
        <v>0</v>
      </c>
      <c r="BH117" s="183">
        <f>IF(N117="sníž. přenesená",J117,0)</f>
        <v>0</v>
      </c>
      <c r="BI117" s="183">
        <f>IF(N117="nulová",J117,0)</f>
        <v>0</v>
      </c>
      <c r="BJ117" s="18" t="s">
        <v>80</v>
      </c>
      <c r="BK117" s="183">
        <f>ROUND(I117*H117,2)</f>
        <v>3339.84</v>
      </c>
      <c r="BL117" s="18" t="s">
        <v>124</v>
      </c>
      <c r="BM117" s="182" t="s">
        <v>211</v>
      </c>
    </row>
    <row r="118" spans="1:65" s="12" customFormat="1" ht="22.9" customHeight="1">
      <c r="B118" s="156"/>
      <c r="C118" s="157"/>
      <c r="D118" s="158" t="s">
        <v>71</v>
      </c>
      <c r="E118" s="169" t="s">
        <v>156</v>
      </c>
      <c r="F118" s="169" t="s">
        <v>157</v>
      </c>
      <c r="G118" s="157"/>
      <c r="H118" s="157"/>
      <c r="I118" s="157"/>
      <c r="J118" s="170">
        <f>BK118</f>
        <v>17797.099999999999</v>
      </c>
      <c r="K118" s="157"/>
      <c r="L118" s="161"/>
      <c r="M118" s="162"/>
      <c r="N118" s="163"/>
      <c r="O118" s="163"/>
      <c r="P118" s="164">
        <f>P119</f>
        <v>0</v>
      </c>
      <c r="Q118" s="163"/>
      <c r="R118" s="164">
        <f>R119</f>
        <v>0</v>
      </c>
      <c r="S118" s="163"/>
      <c r="T118" s="165">
        <f>T119</f>
        <v>0</v>
      </c>
      <c r="AR118" s="166" t="s">
        <v>80</v>
      </c>
      <c r="AT118" s="167" t="s">
        <v>71</v>
      </c>
      <c r="AU118" s="167" t="s">
        <v>80</v>
      </c>
      <c r="AY118" s="166" t="s">
        <v>118</v>
      </c>
      <c r="BK118" s="168">
        <f>BK119</f>
        <v>17797.099999999999</v>
      </c>
    </row>
    <row r="119" spans="1:65" s="2" customFormat="1" ht="33" customHeight="1">
      <c r="A119" s="32"/>
      <c r="B119" s="33"/>
      <c r="C119" s="171" t="s">
        <v>162</v>
      </c>
      <c r="D119" s="171" t="s">
        <v>120</v>
      </c>
      <c r="E119" s="172" t="s">
        <v>159</v>
      </c>
      <c r="F119" s="173" t="s">
        <v>160</v>
      </c>
      <c r="G119" s="174" t="s">
        <v>161</v>
      </c>
      <c r="H119" s="175">
        <v>344.90499999999997</v>
      </c>
      <c r="I119" s="176">
        <v>51.6</v>
      </c>
      <c r="J119" s="176">
        <f>ROUND(I119*H119,2)</f>
        <v>17797.099999999999</v>
      </c>
      <c r="K119" s="177"/>
      <c r="L119" s="37"/>
      <c r="M119" s="214" t="s">
        <v>17</v>
      </c>
      <c r="N119" s="215" t="s">
        <v>43</v>
      </c>
      <c r="O119" s="216">
        <v>0</v>
      </c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R119" s="182" t="s">
        <v>124</v>
      </c>
      <c r="AT119" s="182" t="s">
        <v>120</v>
      </c>
      <c r="AU119" s="182" t="s">
        <v>82</v>
      </c>
      <c r="AY119" s="18" t="s">
        <v>118</v>
      </c>
      <c r="BE119" s="183">
        <f>IF(N119="základní",J119,0)</f>
        <v>17797.099999999999</v>
      </c>
      <c r="BF119" s="183">
        <f>IF(N119="snížená",J119,0)</f>
        <v>0</v>
      </c>
      <c r="BG119" s="183">
        <f>IF(N119="zákl. přenesená",J119,0)</f>
        <v>0</v>
      </c>
      <c r="BH119" s="183">
        <f>IF(N119="sníž. přenesená",J119,0)</f>
        <v>0</v>
      </c>
      <c r="BI119" s="183">
        <f>IF(N119="nulová",J119,0)</f>
        <v>0</v>
      </c>
      <c r="BJ119" s="18" t="s">
        <v>80</v>
      </c>
      <c r="BK119" s="183">
        <f>ROUND(I119*H119,2)</f>
        <v>17797.099999999999</v>
      </c>
      <c r="BL119" s="18" t="s">
        <v>124</v>
      </c>
      <c r="BM119" s="182" t="s">
        <v>237</v>
      </c>
    </row>
    <row r="120" spans="1:65" s="2" customFormat="1" ht="6.95" customHeight="1">
      <c r="A120" s="32"/>
      <c r="B120" s="45"/>
      <c r="C120" s="46"/>
      <c r="D120" s="46"/>
      <c r="E120" s="46"/>
      <c r="F120" s="46"/>
      <c r="G120" s="46"/>
      <c r="H120" s="46"/>
      <c r="I120" s="46"/>
      <c r="J120" s="46"/>
      <c r="K120" s="46"/>
      <c r="L120" s="37"/>
      <c r="M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</sheetData>
  <sheetProtection algorithmName="SHA-512" hashValue="Av3Uq8DbA6le+OHvar1+E63eFrGgl8AUEj1e/ylbfTyWxG16tsEawQb+4W8+t0TqFqbXFnpOAOnZpnd/YTAS3Q==" saltValue="brAanIKXerg1zw/86rCuyY8Wc8oUBwQsoeq7//sBux0FUYdMXxUjDbrxX+X4FW0NQclxAjuO0jpPn15a7pkQbA==" spinCount="100000" sheet="1" objects="1" scenarios="1" formatColumns="0" formatRows="0" autoFilter="0"/>
  <autoFilter ref="C84:K119"/>
  <mergeCells count="8">
    <mergeCell ref="E75:H75"/>
    <mergeCell ref="E77:H77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92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ht="11.25">
      <c r="A1" s="23"/>
    </row>
    <row r="2" spans="1:46" s="1" customFormat="1" ht="36.950000000000003" customHeight="1"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AT2" s="18" t="s">
        <v>91</v>
      </c>
    </row>
    <row r="3" spans="1:46" s="1" customFormat="1" ht="6.95" customHeight="1"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21"/>
      <c r="AT3" s="18" t="s">
        <v>82</v>
      </c>
    </row>
    <row r="4" spans="1:46" s="1" customFormat="1" ht="24.95" customHeight="1">
      <c r="B4" s="21"/>
      <c r="D4" s="101" t="s">
        <v>92</v>
      </c>
      <c r="L4" s="21"/>
      <c r="M4" s="10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3" t="s">
        <v>14</v>
      </c>
      <c r="L6" s="21"/>
    </row>
    <row r="7" spans="1:46" s="1" customFormat="1" ht="16.5" customHeight="1">
      <c r="B7" s="21"/>
      <c r="E7" s="341" t="str">
        <f>'Rekapitulace stavby'!K6</f>
        <v>Oprava místních komunikací Provodov-Šonov 2021</v>
      </c>
      <c r="F7" s="342"/>
      <c r="G7" s="342"/>
      <c r="H7" s="342"/>
      <c r="L7" s="21"/>
    </row>
    <row r="8" spans="1:46" s="2" customFormat="1" ht="12" customHeight="1">
      <c r="A8" s="32"/>
      <c r="B8" s="37"/>
      <c r="C8" s="32"/>
      <c r="D8" s="103" t="s">
        <v>93</v>
      </c>
      <c r="E8" s="32"/>
      <c r="F8" s="32"/>
      <c r="G8" s="32"/>
      <c r="H8" s="32"/>
      <c r="I8" s="32"/>
      <c r="J8" s="32"/>
      <c r="K8" s="32"/>
      <c r="L8" s="104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343" t="s">
        <v>238</v>
      </c>
      <c r="F9" s="344"/>
      <c r="G9" s="344"/>
      <c r="H9" s="344"/>
      <c r="I9" s="32"/>
      <c r="J9" s="32"/>
      <c r="K9" s="32"/>
      <c r="L9" s="104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104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03" t="s">
        <v>16</v>
      </c>
      <c r="E11" s="32"/>
      <c r="F11" s="105" t="s">
        <v>17</v>
      </c>
      <c r="G11" s="32"/>
      <c r="H11" s="32"/>
      <c r="I11" s="103" t="s">
        <v>18</v>
      </c>
      <c r="J11" s="105" t="s">
        <v>17</v>
      </c>
      <c r="K11" s="32"/>
      <c r="L11" s="104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03" t="s">
        <v>19</v>
      </c>
      <c r="E12" s="32"/>
      <c r="F12" s="105" t="s">
        <v>20</v>
      </c>
      <c r="G12" s="32"/>
      <c r="H12" s="32"/>
      <c r="I12" s="103" t="s">
        <v>21</v>
      </c>
      <c r="J12" s="106" t="str">
        <f>'Rekapitulace stavby'!AN8</f>
        <v>19. 5. 2021</v>
      </c>
      <c r="K12" s="32"/>
      <c r="L12" s="104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104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03" t="s">
        <v>23</v>
      </c>
      <c r="E14" s="32"/>
      <c r="F14" s="32"/>
      <c r="G14" s="32"/>
      <c r="H14" s="32"/>
      <c r="I14" s="103" t="s">
        <v>24</v>
      </c>
      <c r="J14" s="105" t="s">
        <v>25</v>
      </c>
      <c r="K14" s="32"/>
      <c r="L14" s="104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05" t="s">
        <v>26</v>
      </c>
      <c r="F15" s="32"/>
      <c r="G15" s="32"/>
      <c r="H15" s="32"/>
      <c r="I15" s="103" t="s">
        <v>27</v>
      </c>
      <c r="J15" s="105" t="s">
        <v>17</v>
      </c>
      <c r="K15" s="32"/>
      <c r="L15" s="104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104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03" t="s">
        <v>28</v>
      </c>
      <c r="E17" s="32"/>
      <c r="F17" s="32"/>
      <c r="G17" s="32"/>
      <c r="H17" s="32"/>
      <c r="I17" s="103" t="s">
        <v>24</v>
      </c>
      <c r="J17" s="105" t="s">
        <v>29</v>
      </c>
      <c r="K17" s="32"/>
      <c r="L17" s="104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105" t="s">
        <v>30</v>
      </c>
      <c r="F18" s="32"/>
      <c r="G18" s="32"/>
      <c r="H18" s="32"/>
      <c r="I18" s="103" t="s">
        <v>27</v>
      </c>
      <c r="J18" s="105" t="s">
        <v>31</v>
      </c>
      <c r="K18" s="32"/>
      <c r="L18" s="104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104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03" t="s">
        <v>32</v>
      </c>
      <c r="E20" s="32"/>
      <c r="F20" s="32"/>
      <c r="G20" s="32"/>
      <c r="H20" s="32"/>
      <c r="I20" s="103" t="s">
        <v>24</v>
      </c>
      <c r="J20" s="105" t="str">
        <f>IF('Rekapitulace stavby'!AN16="","",'Rekapitulace stavby'!AN16)</f>
        <v/>
      </c>
      <c r="K20" s="32"/>
      <c r="L20" s="104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05" t="str">
        <f>IF('Rekapitulace stavby'!E17="","",'Rekapitulace stavby'!E17)</f>
        <v xml:space="preserve"> </v>
      </c>
      <c r="F21" s="32"/>
      <c r="G21" s="32"/>
      <c r="H21" s="32"/>
      <c r="I21" s="103" t="s">
        <v>27</v>
      </c>
      <c r="J21" s="105" t="str">
        <f>IF('Rekapitulace stavby'!AN17="","",'Rekapitulace stavby'!AN17)</f>
        <v/>
      </c>
      <c r="K21" s="32"/>
      <c r="L21" s="104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104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03" t="s">
        <v>35</v>
      </c>
      <c r="E23" s="32"/>
      <c r="F23" s="32"/>
      <c r="G23" s="32"/>
      <c r="H23" s="32"/>
      <c r="I23" s="103" t="s">
        <v>24</v>
      </c>
      <c r="J23" s="105" t="str">
        <f>IF('Rekapitulace stavby'!AN19="","",'Rekapitulace stavby'!AN19)</f>
        <v/>
      </c>
      <c r="K23" s="32"/>
      <c r="L23" s="104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05" t="str">
        <f>IF('Rekapitulace stavby'!E20="","",'Rekapitulace stavby'!E20)</f>
        <v xml:space="preserve"> </v>
      </c>
      <c r="F24" s="32"/>
      <c r="G24" s="32"/>
      <c r="H24" s="32"/>
      <c r="I24" s="103" t="s">
        <v>27</v>
      </c>
      <c r="J24" s="105" t="str">
        <f>IF('Rekapitulace stavby'!AN20="","",'Rekapitulace stavby'!AN20)</f>
        <v/>
      </c>
      <c r="K24" s="32"/>
      <c r="L24" s="104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104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03" t="s">
        <v>36</v>
      </c>
      <c r="E26" s="32"/>
      <c r="F26" s="32"/>
      <c r="G26" s="32"/>
      <c r="H26" s="32"/>
      <c r="I26" s="32"/>
      <c r="J26" s="32"/>
      <c r="K26" s="32"/>
      <c r="L26" s="104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07"/>
      <c r="B27" s="108"/>
      <c r="C27" s="107"/>
      <c r="D27" s="107"/>
      <c r="E27" s="345" t="s">
        <v>17</v>
      </c>
      <c r="F27" s="345"/>
      <c r="G27" s="345"/>
      <c r="H27" s="345"/>
      <c r="I27" s="107"/>
      <c r="J27" s="107"/>
      <c r="K27" s="107"/>
      <c r="L27" s="109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104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0"/>
      <c r="E29" s="110"/>
      <c r="F29" s="110"/>
      <c r="G29" s="110"/>
      <c r="H29" s="110"/>
      <c r="I29" s="110"/>
      <c r="J29" s="110"/>
      <c r="K29" s="110"/>
      <c r="L29" s="104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1" t="s">
        <v>38</v>
      </c>
      <c r="E30" s="32"/>
      <c r="F30" s="32"/>
      <c r="G30" s="32"/>
      <c r="H30" s="32"/>
      <c r="I30" s="32"/>
      <c r="J30" s="112">
        <f>ROUND(J83, 2)</f>
        <v>11000</v>
      </c>
      <c r="K30" s="32"/>
      <c r="L30" s="104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0"/>
      <c r="E31" s="110"/>
      <c r="F31" s="110"/>
      <c r="G31" s="110"/>
      <c r="H31" s="110"/>
      <c r="I31" s="110"/>
      <c r="J31" s="110"/>
      <c r="K31" s="110"/>
      <c r="L31" s="104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3" t="s">
        <v>40</v>
      </c>
      <c r="G32" s="32"/>
      <c r="H32" s="32"/>
      <c r="I32" s="113" t="s">
        <v>39</v>
      </c>
      <c r="J32" s="113" t="s">
        <v>41</v>
      </c>
      <c r="K32" s="32"/>
      <c r="L32" s="104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14" t="s">
        <v>42</v>
      </c>
      <c r="E33" s="103" t="s">
        <v>43</v>
      </c>
      <c r="F33" s="115">
        <f>ROUND((SUM(BE83:BE91)),  2)</f>
        <v>11000</v>
      </c>
      <c r="G33" s="32"/>
      <c r="H33" s="32"/>
      <c r="I33" s="116">
        <v>0.21</v>
      </c>
      <c r="J33" s="115">
        <f>ROUND(((SUM(BE83:BE91))*I33),  2)</f>
        <v>2310</v>
      </c>
      <c r="K33" s="32"/>
      <c r="L33" s="104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03" t="s">
        <v>44</v>
      </c>
      <c r="F34" s="115">
        <f>ROUND((SUM(BF83:BF91)),  2)</f>
        <v>0</v>
      </c>
      <c r="G34" s="32"/>
      <c r="H34" s="32"/>
      <c r="I34" s="116">
        <v>0.15</v>
      </c>
      <c r="J34" s="115">
        <f>ROUND(((SUM(BF83:BF91))*I34),  2)</f>
        <v>0</v>
      </c>
      <c r="K34" s="32"/>
      <c r="L34" s="104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03" t="s">
        <v>45</v>
      </c>
      <c r="F35" s="115">
        <f>ROUND((SUM(BG83:BG91)),  2)</f>
        <v>0</v>
      </c>
      <c r="G35" s="32"/>
      <c r="H35" s="32"/>
      <c r="I35" s="116">
        <v>0.21</v>
      </c>
      <c r="J35" s="115">
        <f>0</f>
        <v>0</v>
      </c>
      <c r="K35" s="32"/>
      <c r="L35" s="104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03" t="s">
        <v>46</v>
      </c>
      <c r="F36" s="115">
        <f>ROUND((SUM(BH83:BH91)),  2)</f>
        <v>0</v>
      </c>
      <c r="G36" s="32"/>
      <c r="H36" s="32"/>
      <c r="I36" s="116">
        <v>0.15</v>
      </c>
      <c r="J36" s="115">
        <f>0</f>
        <v>0</v>
      </c>
      <c r="K36" s="32"/>
      <c r="L36" s="104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03" t="s">
        <v>47</v>
      </c>
      <c r="F37" s="115">
        <f>ROUND((SUM(BI83:BI91)),  2)</f>
        <v>0</v>
      </c>
      <c r="G37" s="32"/>
      <c r="H37" s="32"/>
      <c r="I37" s="116">
        <v>0</v>
      </c>
      <c r="J37" s="115">
        <f>0</f>
        <v>0</v>
      </c>
      <c r="K37" s="32"/>
      <c r="L37" s="104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104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17"/>
      <c r="D39" s="118" t="s">
        <v>48</v>
      </c>
      <c r="E39" s="119"/>
      <c r="F39" s="119"/>
      <c r="G39" s="120" t="s">
        <v>49</v>
      </c>
      <c r="H39" s="121" t="s">
        <v>50</v>
      </c>
      <c r="I39" s="119"/>
      <c r="J39" s="122">
        <f>SUM(J30:J37)</f>
        <v>13310</v>
      </c>
      <c r="K39" s="123"/>
      <c r="L39" s="104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04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4" spans="1:31" s="2" customFormat="1" ht="6.95" customHeight="1">
      <c r="A44" s="32"/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04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4.95" customHeight="1">
      <c r="A45" s="32"/>
      <c r="B45" s="33"/>
      <c r="C45" s="24" t="s">
        <v>95</v>
      </c>
      <c r="D45" s="34"/>
      <c r="E45" s="34"/>
      <c r="F45" s="34"/>
      <c r="G45" s="34"/>
      <c r="H45" s="34"/>
      <c r="I45" s="34"/>
      <c r="J45" s="34"/>
      <c r="K45" s="34"/>
      <c r="L45" s="104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6.95" customHeight="1">
      <c r="A46" s="32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104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2" customFormat="1" ht="12" customHeight="1">
      <c r="A47" s="32"/>
      <c r="B47" s="33"/>
      <c r="C47" s="29" t="s">
        <v>14</v>
      </c>
      <c r="D47" s="34"/>
      <c r="E47" s="34"/>
      <c r="F47" s="34"/>
      <c r="G47" s="34"/>
      <c r="H47" s="34"/>
      <c r="I47" s="34"/>
      <c r="J47" s="34"/>
      <c r="K47" s="34"/>
      <c r="L47" s="104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s="2" customFormat="1" ht="16.5" customHeight="1">
      <c r="A48" s="32"/>
      <c r="B48" s="33"/>
      <c r="C48" s="34"/>
      <c r="D48" s="34"/>
      <c r="E48" s="346" t="str">
        <f>E7</f>
        <v>Oprava místních komunikací Provodov-Šonov 2021</v>
      </c>
      <c r="F48" s="347"/>
      <c r="G48" s="347"/>
      <c r="H48" s="347"/>
      <c r="I48" s="34"/>
      <c r="J48" s="34"/>
      <c r="K48" s="34"/>
      <c r="L48" s="104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47" s="2" customFormat="1" ht="12" customHeight="1">
      <c r="A49" s="32"/>
      <c r="B49" s="33"/>
      <c r="C49" s="29" t="s">
        <v>93</v>
      </c>
      <c r="D49" s="34"/>
      <c r="E49" s="34"/>
      <c r="F49" s="34"/>
      <c r="G49" s="34"/>
      <c r="H49" s="34"/>
      <c r="I49" s="34"/>
      <c r="J49" s="34"/>
      <c r="K49" s="34"/>
      <c r="L49" s="104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47" s="2" customFormat="1" ht="16.5" customHeight="1">
      <c r="A50" s="32"/>
      <c r="B50" s="33"/>
      <c r="C50" s="34"/>
      <c r="D50" s="34"/>
      <c r="E50" s="306" t="str">
        <f>E9</f>
        <v>VON - Vedlejší a ostatní náklady</v>
      </c>
      <c r="F50" s="348"/>
      <c r="G50" s="348"/>
      <c r="H50" s="348"/>
      <c r="I50" s="34"/>
      <c r="J50" s="34"/>
      <c r="K50" s="34"/>
      <c r="L50" s="104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47" s="2" customFormat="1" ht="6.95" customHeight="1">
      <c r="A51" s="32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104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47" s="2" customFormat="1" ht="12" customHeight="1">
      <c r="A52" s="32"/>
      <c r="B52" s="33"/>
      <c r="C52" s="29" t="s">
        <v>19</v>
      </c>
      <c r="D52" s="34"/>
      <c r="E52" s="34"/>
      <c r="F52" s="27" t="str">
        <f>F12</f>
        <v>Provodov-Šonov</v>
      </c>
      <c r="G52" s="34"/>
      <c r="H52" s="34"/>
      <c r="I52" s="29" t="s">
        <v>21</v>
      </c>
      <c r="J52" s="57" t="str">
        <f>IF(J12="","",J12)</f>
        <v>19. 5. 2021</v>
      </c>
      <c r="K52" s="34"/>
      <c r="L52" s="104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47" s="2" customFormat="1" ht="6.95" customHeight="1">
      <c r="A53" s="32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104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47" s="2" customFormat="1" ht="15.2" customHeight="1">
      <c r="A54" s="32"/>
      <c r="B54" s="33"/>
      <c r="C54" s="29" t="s">
        <v>23</v>
      </c>
      <c r="D54" s="34"/>
      <c r="E54" s="34"/>
      <c r="F54" s="27" t="str">
        <f>E15</f>
        <v>Obec Provodov-Šonov</v>
      </c>
      <c r="G54" s="34"/>
      <c r="H54" s="34"/>
      <c r="I54" s="29" t="s">
        <v>32</v>
      </c>
      <c r="J54" s="30" t="str">
        <f>E21</f>
        <v xml:space="preserve"> </v>
      </c>
      <c r="K54" s="34"/>
      <c r="L54" s="104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47" s="2" customFormat="1" ht="15.2" customHeight="1">
      <c r="A55" s="32"/>
      <c r="B55" s="33"/>
      <c r="C55" s="29" t="s">
        <v>28</v>
      </c>
      <c r="D55" s="34"/>
      <c r="E55" s="34"/>
      <c r="F55" s="27" t="str">
        <f>IF(E18="","",E18)</f>
        <v>STAKO Červený Kostelec s.r.o.</v>
      </c>
      <c r="G55" s="34"/>
      <c r="H55" s="34"/>
      <c r="I55" s="29" t="s">
        <v>35</v>
      </c>
      <c r="J55" s="30" t="str">
        <f>E24</f>
        <v xml:space="preserve"> </v>
      </c>
      <c r="K55" s="34"/>
      <c r="L55" s="104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47" s="2" customFormat="1" ht="10.35" customHeight="1">
      <c r="A56" s="32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104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47" s="2" customFormat="1" ht="29.25" customHeight="1">
      <c r="A57" s="32"/>
      <c r="B57" s="33"/>
      <c r="C57" s="128" t="s">
        <v>96</v>
      </c>
      <c r="D57" s="129"/>
      <c r="E57" s="129"/>
      <c r="F57" s="129"/>
      <c r="G57" s="129"/>
      <c r="H57" s="129"/>
      <c r="I57" s="129"/>
      <c r="J57" s="130" t="s">
        <v>97</v>
      </c>
      <c r="K57" s="129"/>
      <c r="L57" s="104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47" s="2" customFormat="1" ht="10.35" customHeight="1">
      <c r="A58" s="32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104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47" s="2" customFormat="1" ht="22.9" customHeight="1">
      <c r="A59" s="32"/>
      <c r="B59" s="33"/>
      <c r="C59" s="131" t="s">
        <v>70</v>
      </c>
      <c r="D59" s="34"/>
      <c r="E59" s="34"/>
      <c r="F59" s="34"/>
      <c r="G59" s="34"/>
      <c r="H59" s="34"/>
      <c r="I59" s="34"/>
      <c r="J59" s="75">
        <f>J83</f>
        <v>11000</v>
      </c>
      <c r="K59" s="34"/>
      <c r="L59" s="104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U59" s="18" t="s">
        <v>98</v>
      </c>
    </row>
    <row r="60" spans="1:47" s="9" customFormat="1" ht="24.95" customHeight="1">
      <c r="B60" s="132"/>
      <c r="C60" s="133"/>
      <c r="D60" s="134" t="s">
        <v>239</v>
      </c>
      <c r="E60" s="135"/>
      <c r="F60" s="135"/>
      <c r="G60" s="135"/>
      <c r="H60" s="135"/>
      <c r="I60" s="135"/>
      <c r="J60" s="136">
        <f>J84</f>
        <v>11000</v>
      </c>
      <c r="K60" s="133"/>
      <c r="L60" s="137"/>
    </row>
    <row r="61" spans="1:47" s="10" customFormat="1" ht="19.899999999999999" customHeight="1">
      <c r="B61" s="138"/>
      <c r="C61" s="139"/>
      <c r="D61" s="140" t="s">
        <v>240</v>
      </c>
      <c r="E61" s="141"/>
      <c r="F61" s="141"/>
      <c r="G61" s="141"/>
      <c r="H61" s="141"/>
      <c r="I61" s="141"/>
      <c r="J61" s="142">
        <f>J85</f>
        <v>7000</v>
      </c>
      <c r="K61" s="139"/>
      <c r="L61" s="143"/>
    </row>
    <row r="62" spans="1:47" s="10" customFormat="1" ht="19.899999999999999" customHeight="1">
      <c r="B62" s="138"/>
      <c r="C62" s="139"/>
      <c r="D62" s="140" t="s">
        <v>241</v>
      </c>
      <c r="E62" s="141"/>
      <c r="F62" s="141"/>
      <c r="G62" s="141"/>
      <c r="H62" s="141"/>
      <c r="I62" s="141"/>
      <c r="J62" s="142">
        <f>J88</f>
        <v>2000</v>
      </c>
      <c r="K62" s="139"/>
      <c r="L62" s="143"/>
    </row>
    <row r="63" spans="1:47" s="10" customFormat="1" ht="19.899999999999999" customHeight="1">
      <c r="B63" s="138"/>
      <c r="C63" s="139"/>
      <c r="D63" s="140" t="s">
        <v>242</v>
      </c>
      <c r="E63" s="141"/>
      <c r="F63" s="141"/>
      <c r="G63" s="141"/>
      <c r="H63" s="141"/>
      <c r="I63" s="141"/>
      <c r="J63" s="142">
        <f>J90</f>
        <v>2000</v>
      </c>
      <c r="K63" s="139"/>
      <c r="L63" s="143"/>
    </row>
    <row r="64" spans="1:47" s="2" customFormat="1" ht="21.75" customHeight="1">
      <c r="A64" s="32"/>
      <c r="B64" s="33"/>
      <c r="C64" s="34"/>
      <c r="D64" s="34"/>
      <c r="E64" s="34"/>
      <c r="F64" s="34"/>
      <c r="G64" s="34"/>
      <c r="H64" s="34"/>
      <c r="I64" s="34"/>
      <c r="J64" s="34"/>
      <c r="K64" s="34"/>
      <c r="L64" s="104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 s="2" customFormat="1" ht="6.95" customHeight="1">
      <c r="A65" s="32"/>
      <c r="B65" s="45"/>
      <c r="C65" s="46"/>
      <c r="D65" s="46"/>
      <c r="E65" s="46"/>
      <c r="F65" s="46"/>
      <c r="G65" s="46"/>
      <c r="H65" s="46"/>
      <c r="I65" s="46"/>
      <c r="J65" s="46"/>
      <c r="K65" s="46"/>
      <c r="L65" s="104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9" spans="1:31" s="2" customFormat="1" ht="6.95" customHeight="1">
      <c r="A69" s="32"/>
      <c r="B69" s="47"/>
      <c r="C69" s="48"/>
      <c r="D69" s="48"/>
      <c r="E69" s="48"/>
      <c r="F69" s="48"/>
      <c r="G69" s="48"/>
      <c r="H69" s="48"/>
      <c r="I69" s="48"/>
      <c r="J69" s="48"/>
      <c r="K69" s="48"/>
      <c r="L69" s="104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s="2" customFormat="1" ht="24.95" customHeight="1">
      <c r="A70" s="32"/>
      <c r="B70" s="33"/>
      <c r="C70" s="24" t="s">
        <v>103</v>
      </c>
      <c r="D70" s="34"/>
      <c r="E70" s="34"/>
      <c r="F70" s="34"/>
      <c r="G70" s="34"/>
      <c r="H70" s="34"/>
      <c r="I70" s="34"/>
      <c r="J70" s="34"/>
      <c r="K70" s="34"/>
      <c r="L70" s="104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s="2" customFormat="1" ht="6.95" customHeight="1">
      <c r="A71" s="32"/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104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s="2" customFormat="1" ht="12" customHeight="1">
      <c r="A72" s="32"/>
      <c r="B72" s="33"/>
      <c r="C72" s="29" t="s">
        <v>14</v>
      </c>
      <c r="D72" s="34"/>
      <c r="E72" s="34"/>
      <c r="F72" s="34"/>
      <c r="G72" s="34"/>
      <c r="H72" s="34"/>
      <c r="I72" s="34"/>
      <c r="J72" s="34"/>
      <c r="K72" s="34"/>
      <c r="L72" s="104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" customFormat="1" ht="16.5" customHeight="1">
      <c r="A73" s="32"/>
      <c r="B73" s="33"/>
      <c r="C73" s="34"/>
      <c r="D73" s="34"/>
      <c r="E73" s="346" t="str">
        <f>E7</f>
        <v>Oprava místních komunikací Provodov-Šonov 2021</v>
      </c>
      <c r="F73" s="347"/>
      <c r="G73" s="347"/>
      <c r="H73" s="347"/>
      <c r="I73" s="34"/>
      <c r="J73" s="34"/>
      <c r="K73" s="34"/>
      <c r="L73" s="104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" customFormat="1" ht="12" customHeight="1">
      <c r="A74" s="32"/>
      <c r="B74" s="33"/>
      <c r="C74" s="29" t="s">
        <v>93</v>
      </c>
      <c r="D74" s="34"/>
      <c r="E74" s="34"/>
      <c r="F74" s="34"/>
      <c r="G74" s="34"/>
      <c r="H74" s="34"/>
      <c r="I74" s="34"/>
      <c r="J74" s="34"/>
      <c r="K74" s="34"/>
      <c r="L74" s="104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s="2" customFormat="1" ht="16.5" customHeight="1">
      <c r="A75" s="32"/>
      <c r="B75" s="33"/>
      <c r="C75" s="34"/>
      <c r="D75" s="34"/>
      <c r="E75" s="306" t="str">
        <f>E9</f>
        <v>VON - Vedlejší a ostatní náklady</v>
      </c>
      <c r="F75" s="348"/>
      <c r="G75" s="348"/>
      <c r="H75" s="348"/>
      <c r="I75" s="34"/>
      <c r="J75" s="34"/>
      <c r="K75" s="34"/>
      <c r="L75" s="104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6.95" customHeigh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104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2" customHeight="1">
      <c r="A77" s="32"/>
      <c r="B77" s="33"/>
      <c r="C77" s="29" t="s">
        <v>19</v>
      </c>
      <c r="D77" s="34"/>
      <c r="E77" s="34"/>
      <c r="F77" s="27" t="str">
        <f>F12</f>
        <v>Provodov-Šonov</v>
      </c>
      <c r="G77" s="34"/>
      <c r="H77" s="34"/>
      <c r="I77" s="29" t="s">
        <v>21</v>
      </c>
      <c r="J77" s="57" t="str">
        <f>IF(J12="","",J12)</f>
        <v>19. 5. 2021</v>
      </c>
      <c r="K77" s="34"/>
      <c r="L77" s="104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" customFormat="1" ht="6.95" customHeight="1">
      <c r="A78" s="32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104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" customFormat="1" ht="15.2" customHeight="1">
      <c r="A79" s="32"/>
      <c r="B79" s="33"/>
      <c r="C79" s="29" t="s">
        <v>23</v>
      </c>
      <c r="D79" s="34"/>
      <c r="E79" s="34"/>
      <c r="F79" s="27" t="str">
        <f>E15</f>
        <v>Obec Provodov-Šonov</v>
      </c>
      <c r="G79" s="34"/>
      <c r="H79" s="34"/>
      <c r="I79" s="29" t="s">
        <v>32</v>
      </c>
      <c r="J79" s="30" t="str">
        <f>E21</f>
        <v xml:space="preserve"> </v>
      </c>
      <c r="K79" s="34"/>
      <c r="L79" s="104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2" customFormat="1" ht="15.2" customHeight="1">
      <c r="A80" s="32"/>
      <c r="B80" s="33"/>
      <c r="C80" s="29" t="s">
        <v>28</v>
      </c>
      <c r="D80" s="34"/>
      <c r="E80" s="34"/>
      <c r="F80" s="27" t="str">
        <f>IF(E18="","",E18)</f>
        <v>STAKO Červený Kostelec s.r.o.</v>
      </c>
      <c r="G80" s="34"/>
      <c r="H80" s="34"/>
      <c r="I80" s="29" t="s">
        <v>35</v>
      </c>
      <c r="J80" s="30" t="str">
        <f>E24</f>
        <v xml:space="preserve"> </v>
      </c>
      <c r="K80" s="34"/>
      <c r="L80" s="104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65" s="2" customFormat="1" ht="10.35" customHeight="1">
      <c r="A81" s="32"/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104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65" s="11" customFormat="1" ht="29.25" customHeight="1">
      <c r="A82" s="144"/>
      <c r="B82" s="145"/>
      <c r="C82" s="146" t="s">
        <v>104</v>
      </c>
      <c r="D82" s="147" t="s">
        <v>57</v>
      </c>
      <c r="E82" s="147" t="s">
        <v>53</v>
      </c>
      <c r="F82" s="147" t="s">
        <v>54</v>
      </c>
      <c r="G82" s="147" t="s">
        <v>105</v>
      </c>
      <c r="H82" s="147" t="s">
        <v>106</v>
      </c>
      <c r="I82" s="147" t="s">
        <v>107</v>
      </c>
      <c r="J82" s="148" t="s">
        <v>97</v>
      </c>
      <c r="K82" s="149" t="s">
        <v>108</v>
      </c>
      <c r="L82" s="150"/>
      <c r="M82" s="66" t="s">
        <v>17</v>
      </c>
      <c r="N82" s="67" t="s">
        <v>42</v>
      </c>
      <c r="O82" s="67" t="s">
        <v>109</v>
      </c>
      <c r="P82" s="67" t="s">
        <v>110</v>
      </c>
      <c r="Q82" s="67" t="s">
        <v>111</v>
      </c>
      <c r="R82" s="67" t="s">
        <v>112</v>
      </c>
      <c r="S82" s="67" t="s">
        <v>113</v>
      </c>
      <c r="T82" s="68" t="s">
        <v>114</v>
      </c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</row>
    <row r="83" spans="1:65" s="2" customFormat="1" ht="22.9" customHeight="1">
      <c r="A83" s="32"/>
      <c r="B83" s="33"/>
      <c r="C83" s="73" t="s">
        <v>115</v>
      </c>
      <c r="D83" s="34"/>
      <c r="E83" s="34"/>
      <c r="F83" s="34"/>
      <c r="G83" s="34"/>
      <c r="H83" s="34"/>
      <c r="I83" s="34"/>
      <c r="J83" s="151">
        <f>BK83</f>
        <v>11000</v>
      </c>
      <c r="K83" s="34"/>
      <c r="L83" s="37"/>
      <c r="M83" s="69"/>
      <c r="N83" s="152"/>
      <c r="O83" s="70"/>
      <c r="P83" s="153">
        <f>P84</f>
        <v>0</v>
      </c>
      <c r="Q83" s="70"/>
      <c r="R83" s="153">
        <f>R84</f>
        <v>0</v>
      </c>
      <c r="S83" s="70"/>
      <c r="T83" s="154">
        <f>T84</f>
        <v>0</v>
      </c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T83" s="18" t="s">
        <v>71</v>
      </c>
      <c r="AU83" s="18" t="s">
        <v>98</v>
      </c>
      <c r="BK83" s="155">
        <f>BK84</f>
        <v>11000</v>
      </c>
    </row>
    <row r="84" spans="1:65" s="12" customFormat="1" ht="25.9" customHeight="1">
      <c r="B84" s="156"/>
      <c r="C84" s="157"/>
      <c r="D84" s="158" t="s">
        <v>71</v>
      </c>
      <c r="E84" s="159" t="s">
        <v>243</v>
      </c>
      <c r="F84" s="159" t="s">
        <v>244</v>
      </c>
      <c r="G84" s="157"/>
      <c r="H84" s="157"/>
      <c r="I84" s="157"/>
      <c r="J84" s="160">
        <f>BK84</f>
        <v>11000</v>
      </c>
      <c r="K84" s="157"/>
      <c r="L84" s="161"/>
      <c r="M84" s="162"/>
      <c r="N84" s="163"/>
      <c r="O84" s="163"/>
      <c r="P84" s="164">
        <f>P85+P88+P90</f>
        <v>0</v>
      </c>
      <c r="Q84" s="163"/>
      <c r="R84" s="164">
        <f>R85+R88+R90</f>
        <v>0</v>
      </c>
      <c r="S84" s="163"/>
      <c r="T84" s="165">
        <f>T85+T88+T90</f>
        <v>0</v>
      </c>
      <c r="AR84" s="166" t="s">
        <v>137</v>
      </c>
      <c r="AT84" s="167" t="s">
        <v>71</v>
      </c>
      <c r="AU84" s="167" t="s">
        <v>72</v>
      </c>
      <c r="AY84" s="166" t="s">
        <v>118</v>
      </c>
      <c r="BK84" s="168">
        <f>BK85+BK88+BK90</f>
        <v>11000</v>
      </c>
    </row>
    <row r="85" spans="1:65" s="12" customFormat="1" ht="22.9" customHeight="1">
      <c r="B85" s="156"/>
      <c r="C85" s="157"/>
      <c r="D85" s="158" t="s">
        <v>71</v>
      </c>
      <c r="E85" s="169" t="s">
        <v>245</v>
      </c>
      <c r="F85" s="169" t="s">
        <v>246</v>
      </c>
      <c r="G85" s="157"/>
      <c r="H85" s="157"/>
      <c r="I85" s="157"/>
      <c r="J85" s="170">
        <f>BK85</f>
        <v>7000</v>
      </c>
      <c r="K85" s="157"/>
      <c r="L85" s="161"/>
      <c r="M85" s="162"/>
      <c r="N85" s="163"/>
      <c r="O85" s="163"/>
      <c r="P85" s="164">
        <f>SUM(P86:P87)</f>
        <v>0</v>
      </c>
      <c r="Q85" s="163"/>
      <c r="R85" s="164">
        <f>SUM(R86:R87)</f>
        <v>0</v>
      </c>
      <c r="S85" s="163"/>
      <c r="T85" s="165">
        <f>SUM(T86:T87)</f>
        <v>0</v>
      </c>
      <c r="AR85" s="166" t="s">
        <v>137</v>
      </c>
      <c r="AT85" s="167" t="s">
        <v>71</v>
      </c>
      <c r="AU85" s="167" t="s">
        <v>80</v>
      </c>
      <c r="AY85" s="166" t="s">
        <v>118</v>
      </c>
      <c r="BK85" s="168">
        <f>SUM(BK86:BK87)</f>
        <v>7000</v>
      </c>
    </row>
    <row r="86" spans="1:65" s="2" customFormat="1" ht="16.5" customHeight="1">
      <c r="A86" s="32"/>
      <c r="B86" s="33"/>
      <c r="C86" s="171" t="s">
        <v>80</v>
      </c>
      <c r="D86" s="171" t="s">
        <v>120</v>
      </c>
      <c r="E86" s="172" t="s">
        <v>247</v>
      </c>
      <c r="F86" s="173" t="s">
        <v>246</v>
      </c>
      <c r="G86" s="174" t="s">
        <v>248</v>
      </c>
      <c r="H86" s="175">
        <v>1</v>
      </c>
      <c r="I86" s="176">
        <v>2000</v>
      </c>
      <c r="J86" s="176">
        <f>ROUND(I86*H86,2)</f>
        <v>2000</v>
      </c>
      <c r="K86" s="177"/>
      <c r="L86" s="37"/>
      <c r="M86" s="178" t="s">
        <v>17</v>
      </c>
      <c r="N86" s="179" t="s">
        <v>43</v>
      </c>
      <c r="O86" s="180">
        <v>0</v>
      </c>
      <c r="P86" s="180">
        <f>O86*H86</f>
        <v>0</v>
      </c>
      <c r="Q86" s="180">
        <v>0</v>
      </c>
      <c r="R86" s="180">
        <f>Q86*H86</f>
        <v>0</v>
      </c>
      <c r="S86" s="180">
        <v>0</v>
      </c>
      <c r="T86" s="181">
        <f>S86*H86</f>
        <v>0</v>
      </c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R86" s="182" t="s">
        <v>124</v>
      </c>
      <c r="AT86" s="182" t="s">
        <v>120</v>
      </c>
      <c r="AU86" s="182" t="s">
        <v>82</v>
      </c>
      <c r="AY86" s="18" t="s">
        <v>118</v>
      </c>
      <c r="BE86" s="183">
        <f>IF(N86="základní",J86,0)</f>
        <v>2000</v>
      </c>
      <c r="BF86" s="183">
        <f>IF(N86="snížená",J86,0)</f>
        <v>0</v>
      </c>
      <c r="BG86" s="183">
        <f>IF(N86="zákl. přenesená",J86,0)</f>
        <v>0</v>
      </c>
      <c r="BH86" s="183">
        <f>IF(N86="sníž. přenesená",J86,0)</f>
        <v>0</v>
      </c>
      <c r="BI86" s="183">
        <f>IF(N86="nulová",J86,0)</f>
        <v>0</v>
      </c>
      <c r="BJ86" s="18" t="s">
        <v>80</v>
      </c>
      <c r="BK86" s="183">
        <f>ROUND(I86*H86,2)</f>
        <v>2000</v>
      </c>
      <c r="BL86" s="18" t="s">
        <v>124</v>
      </c>
      <c r="BM86" s="182" t="s">
        <v>82</v>
      </c>
    </row>
    <row r="87" spans="1:65" s="2" customFormat="1" ht="16.5" customHeight="1">
      <c r="A87" s="32"/>
      <c r="B87" s="33"/>
      <c r="C87" s="171" t="s">
        <v>82</v>
      </c>
      <c r="D87" s="171" t="s">
        <v>120</v>
      </c>
      <c r="E87" s="172" t="s">
        <v>249</v>
      </c>
      <c r="F87" s="173" t="s">
        <v>250</v>
      </c>
      <c r="G87" s="174" t="s">
        <v>248</v>
      </c>
      <c r="H87" s="175">
        <v>1</v>
      </c>
      <c r="I87" s="176">
        <v>5000</v>
      </c>
      <c r="J87" s="176">
        <f>ROUND(I87*H87,2)</f>
        <v>5000</v>
      </c>
      <c r="K87" s="177"/>
      <c r="L87" s="37"/>
      <c r="M87" s="178" t="s">
        <v>17</v>
      </c>
      <c r="N87" s="179" t="s">
        <v>43</v>
      </c>
      <c r="O87" s="180">
        <v>0</v>
      </c>
      <c r="P87" s="180">
        <f>O87*H87</f>
        <v>0</v>
      </c>
      <c r="Q87" s="180">
        <v>0</v>
      </c>
      <c r="R87" s="180">
        <f>Q87*H87</f>
        <v>0</v>
      </c>
      <c r="S87" s="180">
        <v>0</v>
      </c>
      <c r="T87" s="181">
        <f>S87*H87</f>
        <v>0</v>
      </c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R87" s="182" t="s">
        <v>124</v>
      </c>
      <c r="AT87" s="182" t="s">
        <v>120</v>
      </c>
      <c r="AU87" s="182" t="s">
        <v>82</v>
      </c>
      <c r="AY87" s="18" t="s">
        <v>118</v>
      </c>
      <c r="BE87" s="183">
        <f>IF(N87="základní",J87,0)</f>
        <v>5000</v>
      </c>
      <c r="BF87" s="183">
        <f>IF(N87="snížená",J87,0)</f>
        <v>0</v>
      </c>
      <c r="BG87" s="183">
        <f>IF(N87="zákl. přenesená",J87,0)</f>
        <v>0</v>
      </c>
      <c r="BH87" s="183">
        <f>IF(N87="sníž. přenesená",J87,0)</f>
        <v>0</v>
      </c>
      <c r="BI87" s="183">
        <f>IF(N87="nulová",J87,0)</f>
        <v>0</v>
      </c>
      <c r="BJ87" s="18" t="s">
        <v>80</v>
      </c>
      <c r="BK87" s="183">
        <f>ROUND(I87*H87,2)</f>
        <v>5000</v>
      </c>
      <c r="BL87" s="18" t="s">
        <v>124</v>
      </c>
      <c r="BM87" s="182" t="s">
        <v>124</v>
      </c>
    </row>
    <row r="88" spans="1:65" s="12" customFormat="1" ht="22.9" customHeight="1">
      <c r="B88" s="156"/>
      <c r="C88" s="157"/>
      <c r="D88" s="158" t="s">
        <v>71</v>
      </c>
      <c r="E88" s="169" t="s">
        <v>251</v>
      </c>
      <c r="F88" s="169" t="s">
        <v>252</v>
      </c>
      <c r="G88" s="157"/>
      <c r="H88" s="157"/>
      <c r="I88" s="157"/>
      <c r="J88" s="170">
        <f>BK88</f>
        <v>2000</v>
      </c>
      <c r="K88" s="157"/>
      <c r="L88" s="161"/>
      <c r="M88" s="162"/>
      <c r="N88" s="163"/>
      <c r="O88" s="163"/>
      <c r="P88" s="164">
        <f>P89</f>
        <v>0</v>
      </c>
      <c r="Q88" s="163"/>
      <c r="R88" s="164">
        <f>R89</f>
        <v>0</v>
      </c>
      <c r="S88" s="163"/>
      <c r="T88" s="165">
        <f>T89</f>
        <v>0</v>
      </c>
      <c r="AR88" s="166" t="s">
        <v>137</v>
      </c>
      <c r="AT88" s="167" t="s">
        <v>71</v>
      </c>
      <c r="AU88" s="167" t="s">
        <v>80</v>
      </c>
      <c r="AY88" s="166" t="s">
        <v>118</v>
      </c>
      <c r="BK88" s="168">
        <f>BK89</f>
        <v>2000</v>
      </c>
    </row>
    <row r="89" spans="1:65" s="2" customFormat="1" ht="16.5" customHeight="1">
      <c r="A89" s="32"/>
      <c r="B89" s="33"/>
      <c r="C89" s="171" t="s">
        <v>124</v>
      </c>
      <c r="D89" s="171" t="s">
        <v>120</v>
      </c>
      <c r="E89" s="172" t="s">
        <v>253</v>
      </c>
      <c r="F89" s="173" t="s">
        <v>252</v>
      </c>
      <c r="G89" s="174" t="s">
        <v>248</v>
      </c>
      <c r="H89" s="175">
        <v>1</v>
      </c>
      <c r="I89" s="176">
        <v>2000</v>
      </c>
      <c r="J89" s="176">
        <f>ROUND(I89*H89,2)</f>
        <v>2000</v>
      </c>
      <c r="K89" s="177"/>
      <c r="L89" s="37"/>
      <c r="M89" s="178" t="s">
        <v>17</v>
      </c>
      <c r="N89" s="179" t="s">
        <v>43</v>
      </c>
      <c r="O89" s="180">
        <v>0</v>
      </c>
      <c r="P89" s="180">
        <f>O89*H89</f>
        <v>0</v>
      </c>
      <c r="Q89" s="180">
        <v>0</v>
      </c>
      <c r="R89" s="180">
        <f>Q89*H89</f>
        <v>0</v>
      </c>
      <c r="S89" s="180">
        <v>0</v>
      </c>
      <c r="T89" s="181">
        <f>S89*H89</f>
        <v>0</v>
      </c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R89" s="182" t="s">
        <v>124</v>
      </c>
      <c r="AT89" s="182" t="s">
        <v>120</v>
      </c>
      <c r="AU89" s="182" t="s">
        <v>82</v>
      </c>
      <c r="AY89" s="18" t="s">
        <v>118</v>
      </c>
      <c r="BE89" s="183">
        <f>IF(N89="základní",J89,0)</f>
        <v>2000</v>
      </c>
      <c r="BF89" s="183">
        <f>IF(N89="snížená",J89,0)</f>
        <v>0</v>
      </c>
      <c r="BG89" s="183">
        <f>IF(N89="zákl. přenesená",J89,0)</f>
        <v>0</v>
      </c>
      <c r="BH89" s="183">
        <f>IF(N89="sníž. přenesená",J89,0)</f>
        <v>0</v>
      </c>
      <c r="BI89" s="183">
        <f>IF(N89="nulová",J89,0)</f>
        <v>0</v>
      </c>
      <c r="BJ89" s="18" t="s">
        <v>80</v>
      </c>
      <c r="BK89" s="183">
        <f>ROUND(I89*H89,2)</f>
        <v>2000</v>
      </c>
      <c r="BL89" s="18" t="s">
        <v>124</v>
      </c>
      <c r="BM89" s="182" t="s">
        <v>136</v>
      </c>
    </row>
    <row r="90" spans="1:65" s="12" customFormat="1" ht="22.9" customHeight="1">
      <c r="B90" s="156"/>
      <c r="C90" s="157"/>
      <c r="D90" s="158" t="s">
        <v>71</v>
      </c>
      <c r="E90" s="169" t="s">
        <v>254</v>
      </c>
      <c r="F90" s="169" t="s">
        <v>255</v>
      </c>
      <c r="G90" s="157"/>
      <c r="H90" s="157"/>
      <c r="I90" s="157"/>
      <c r="J90" s="170">
        <f>BK90</f>
        <v>2000</v>
      </c>
      <c r="K90" s="157"/>
      <c r="L90" s="161"/>
      <c r="M90" s="162"/>
      <c r="N90" s="163"/>
      <c r="O90" s="163"/>
      <c r="P90" s="164">
        <f>P91</f>
        <v>0</v>
      </c>
      <c r="Q90" s="163"/>
      <c r="R90" s="164">
        <f>R91</f>
        <v>0</v>
      </c>
      <c r="S90" s="163"/>
      <c r="T90" s="165">
        <f>T91</f>
        <v>0</v>
      </c>
      <c r="AR90" s="166" t="s">
        <v>137</v>
      </c>
      <c r="AT90" s="167" t="s">
        <v>71</v>
      </c>
      <c r="AU90" s="167" t="s">
        <v>80</v>
      </c>
      <c r="AY90" s="166" t="s">
        <v>118</v>
      </c>
      <c r="BK90" s="168">
        <f>BK91</f>
        <v>2000</v>
      </c>
    </row>
    <row r="91" spans="1:65" s="2" customFormat="1" ht="16.5" customHeight="1">
      <c r="A91" s="32"/>
      <c r="B91" s="33"/>
      <c r="C91" s="171" t="s">
        <v>137</v>
      </c>
      <c r="D91" s="171" t="s">
        <v>120</v>
      </c>
      <c r="E91" s="172" t="s">
        <v>256</v>
      </c>
      <c r="F91" s="173" t="s">
        <v>255</v>
      </c>
      <c r="G91" s="174" t="s">
        <v>248</v>
      </c>
      <c r="H91" s="175">
        <v>1</v>
      </c>
      <c r="I91" s="176">
        <v>2000</v>
      </c>
      <c r="J91" s="176">
        <f>ROUND(I91*H91,2)</f>
        <v>2000</v>
      </c>
      <c r="K91" s="177"/>
      <c r="L91" s="37"/>
      <c r="M91" s="214" t="s">
        <v>17</v>
      </c>
      <c r="N91" s="215" t="s">
        <v>43</v>
      </c>
      <c r="O91" s="216">
        <v>0</v>
      </c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R91" s="182" t="s">
        <v>124</v>
      </c>
      <c r="AT91" s="182" t="s">
        <v>120</v>
      </c>
      <c r="AU91" s="182" t="s">
        <v>82</v>
      </c>
      <c r="AY91" s="18" t="s">
        <v>118</v>
      </c>
      <c r="BE91" s="183">
        <f>IF(N91="základní",J91,0)</f>
        <v>2000</v>
      </c>
      <c r="BF91" s="183">
        <f>IF(N91="snížená",J91,0)</f>
        <v>0</v>
      </c>
      <c r="BG91" s="183">
        <f>IF(N91="zákl. přenesená",J91,0)</f>
        <v>0</v>
      </c>
      <c r="BH91" s="183">
        <f>IF(N91="sníž. přenesená",J91,0)</f>
        <v>0</v>
      </c>
      <c r="BI91" s="183">
        <f>IF(N91="nulová",J91,0)</f>
        <v>0</v>
      </c>
      <c r="BJ91" s="18" t="s">
        <v>80</v>
      </c>
      <c r="BK91" s="183">
        <f>ROUND(I91*H91,2)</f>
        <v>2000</v>
      </c>
      <c r="BL91" s="18" t="s">
        <v>124</v>
      </c>
      <c r="BM91" s="182" t="s">
        <v>142</v>
      </c>
    </row>
    <row r="92" spans="1:65" s="2" customFormat="1" ht="6.95" customHeight="1">
      <c r="A92" s="32"/>
      <c r="B92" s="45"/>
      <c r="C92" s="46"/>
      <c r="D92" s="46"/>
      <c r="E92" s="46"/>
      <c r="F92" s="46"/>
      <c r="G92" s="46"/>
      <c r="H92" s="46"/>
      <c r="I92" s="46"/>
      <c r="J92" s="46"/>
      <c r="K92" s="46"/>
      <c r="L92" s="37"/>
      <c r="M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</sheetData>
  <sheetProtection algorithmName="SHA-512" hashValue="DgoiCQ+rcKfiVcdXWKCKSNHT/F+4UfgJNnKcqcPlSJLe+FE8e1XMbT3S0+9JKSp6gfThNS/jhFB5D8au7lz21A==" saltValue="o9kbNq0Y7fFzo5D5XpbF8Jq+YwhWbHitgJf1fx7PPoWaIWrus2sqWnJXtg8JeJadDI/Nadv1vdVtGH49WQdGJw==" spinCount="100000" sheet="1" objects="1" scenarios="1" formatColumns="0" formatRows="0" autoFilter="0"/>
  <autoFilter ref="C82:K91"/>
  <mergeCells count="8">
    <mergeCell ref="E73:H73"/>
    <mergeCell ref="E75:H75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28" customWidth="1"/>
    <col min="2" max="2" width="1.6640625" style="228" customWidth="1"/>
    <col min="3" max="4" width="5" style="228" customWidth="1"/>
    <col min="5" max="5" width="11.6640625" style="228" customWidth="1"/>
    <col min="6" max="6" width="9.1640625" style="228" customWidth="1"/>
    <col min="7" max="7" width="5" style="228" customWidth="1"/>
    <col min="8" max="8" width="77.83203125" style="228" customWidth="1"/>
    <col min="9" max="10" width="20" style="228" customWidth="1"/>
    <col min="11" max="11" width="1.6640625" style="228" customWidth="1"/>
  </cols>
  <sheetData>
    <row r="1" spans="2:11" s="1" customFormat="1" ht="37.5" customHeight="1"/>
    <row r="2" spans="2:11" s="1" customFormat="1" ht="7.5" customHeight="1">
      <c r="B2" s="229"/>
      <c r="C2" s="230"/>
      <c r="D2" s="230"/>
      <c r="E2" s="230"/>
      <c r="F2" s="230"/>
      <c r="G2" s="230"/>
      <c r="H2" s="230"/>
      <c r="I2" s="230"/>
      <c r="J2" s="230"/>
      <c r="K2" s="231"/>
    </row>
    <row r="3" spans="2:11" s="16" customFormat="1" ht="45" customHeight="1">
      <c r="B3" s="232"/>
      <c r="C3" s="350" t="s">
        <v>257</v>
      </c>
      <c r="D3" s="350"/>
      <c r="E3" s="350"/>
      <c r="F3" s="350"/>
      <c r="G3" s="350"/>
      <c r="H3" s="350"/>
      <c r="I3" s="350"/>
      <c r="J3" s="350"/>
      <c r="K3" s="233"/>
    </row>
    <row r="4" spans="2:11" s="1" customFormat="1" ht="25.5" customHeight="1">
      <c r="B4" s="234"/>
      <c r="C4" s="355" t="s">
        <v>258</v>
      </c>
      <c r="D4" s="355"/>
      <c r="E4" s="355"/>
      <c r="F4" s="355"/>
      <c r="G4" s="355"/>
      <c r="H4" s="355"/>
      <c r="I4" s="355"/>
      <c r="J4" s="355"/>
      <c r="K4" s="235"/>
    </row>
    <row r="5" spans="2:11" s="1" customFormat="1" ht="5.25" customHeight="1">
      <c r="B5" s="234"/>
      <c r="C5" s="236"/>
      <c r="D5" s="236"/>
      <c r="E5" s="236"/>
      <c r="F5" s="236"/>
      <c r="G5" s="236"/>
      <c r="H5" s="236"/>
      <c r="I5" s="236"/>
      <c r="J5" s="236"/>
      <c r="K5" s="235"/>
    </row>
    <row r="6" spans="2:11" s="1" customFormat="1" ht="15" customHeight="1">
      <c r="B6" s="234"/>
      <c r="C6" s="354" t="s">
        <v>259</v>
      </c>
      <c r="D6" s="354"/>
      <c r="E6" s="354"/>
      <c r="F6" s="354"/>
      <c r="G6" s="354"/>
      <c r="H6" s="354"/>
      <c r="I6" s="354"/>
      <c r="J6" s="354"/>
      <c r="K6" s="235"/>
    </row>
    <row r="7" spans="2:11" s="1" customFormat="1" ht="15" customHeight="1">
      <c r="B7" s="238"/>
      <c r="C7" s="354" t="s">
        <v>260</v>
      </c>
      <c r="D7" s="354"/>
      <c r="E7" s="354"/>
      <c r="F7" s="354"/>
      <c r="G7" s="354"/>
      <c r="H7" s="354"/>
      <c r="I7" s="354"/>
      <c r="J7" s="354"/>
      <c r="K7" s="235"/>
    </row>
    <row r="8" spans="2:11" s="1" customFormat="1" ht="12.75" customHeight="1">
      <c r="B8" s="238"/>
      <c r="C8" s="237"/>
      <c r="D8" s="237"/>
      <c r="E8" s="237"/>
      <c r="F8" s="237"/>
      <c r="G8" s="237"/>
      <c r="H8" s="237"/>
      <c r="I8" s="237"/>
      <c r="J8" s="237"/>
      <c r="K8" s="235"/>
    </row>
    <row r="9" spans="2:11" s="1" customFormat="1" ht="15" customHeight="1">
      <c r="B9" s="238"/>
      <c r="C9" s="354" t="s">
        <v>261</v>
      </c>
      <c r="D9" s="354"/>
      <c r="E9" s="354"/>
      <c r="F9" s="354"/>
      <c r="G9" s="354"/>
      <c r="H9" s="354"/>
      <c r="I9" s="354"/>
      <c r="J9" s="354"/>
      <c r="K9" s="235"/>
    </row>
    <row r="10" spans="2:11" s="1" customFormat="1" ht="15" customHeight="1">
      <c r="B10" s="238"/>
      <c r="C10" s="237"/>
      <c r="D10" s="354" t="s">
        <v>262</v>
      </c>
      <c r="E10" s="354"/>
      <c r="F10" s="354"/>
      <c r="G10" s="354"/>
      <c r="H10" s="354"/>
      <c r="I10" s="354"/>
      <c r="J10" s="354"/>
      <c r="K10" s="235"/>
    </row>
    <row r="11" spans="2:11" s="1" customFormat="1" ht="15" customHeight="1">
      <c r="B11" s="238"/>
      <c r="C11" s="239"/>
      <c r="D11" s="354" t="s">
        <v>263</v>
      </c>
      <c r="E11" s="354"/>
      <c r="F11" s="354"/>
      <c r="G11" s="354"/>
      <c r="H11" s="354"/>
      <c r="I11" s="354"/>
      <c r="J11" s="354"/>
      <c r="K11" s="235"/>
    </row>
    <row r="12" spans="2:11" s="1" customFormat="1" ht="15" customHeight="1">
      <c r="B12" s="238"/>
      <c r="C12" s="239"/>
      <c r="D12" s="237"/>
      <c r="E12" s="237"/>
      <c r="F12" s="237"/>
      <c r="G12" s="237"/>
      <c r="H12" s="237"/>
      <c r="I12" s="237"/>
      <c r="J12" s="237"/>
      <c r="K12" s="235"/>
    </row>
    <row r="13" spans="2:11" s="1" customFormat="1" ht="15" customHeight="1">
      <c r="B13" s="238"/>
      <c r="C13" s="239"/>
      <c r="D13" s="240" t="s">
        <v>264</v>
      </c>
      <c r="E13" s="237"/>
      <c r="F13" s="237"/>
      <c r="G13" s="237"/>
      <c r="H13" s="237"/>
      <c r="I13" s="237"/>
      <c r="J13" s="237"/>
      <c r="K13" s="235"/>
    </row>
    <row r="14" spans="2:11" s="1" customFormat="1" ht="12.75" customHeight="1">
      <c r="B14" s="238"/>
      <c r="C14" s="239"/>
      <c r="D14" s="239"/>
      <c r="E14" s="239"/>
      <c r="F14" s="239"/>
      <c r="G14" s="239"/>
      <c r="H14" s="239"/>
      <c r="I14" s="239"/>
      <c r="J14" s="239"/>
      <c r="K14" s="235"/>
    </row>
    <row r="15" spans="2:11" s="1" customFormat="1" ht="15" customHeight="1">
      <c r="B15" s="238"/>
      <c r="C15" s="239"/>
      <c r="D15" s="354" t="s">
        <v>265</v>
      </c>
      <c r="E15" s="354"/>
      <c r="F15" s="354"/>
      <c r="G15" s="354"/>
      <c r="H15" s="354"/>
      <c r="I15" s="354"/>
      <c r="J15" s="354"/>
      <c r="K15" s="235"/>
    </row>
    <row r="16" spans="2:11" s="1" customFormat="1" ht="15" customHeight="1">
      <c r="B16" s="238"/>
      <c r="C16" s="239"/>
      <c r="D16" s="354" t="s">
        <v>266</v>
      </c>
      <c r="E16" s="354"/>
      <c r="F16" s="354"/>
      <c r="G16" s="354"/>
      <c r="H16" s="354"/>
      <c r="I16" s="354"/>
      <c r="J16" s="354"/>
      <c r="K16" s="235"/>
    </row>
    <row r="17" spans="2:11" s="1" customFormat="1" ht="15" customHeight="1">
      <c r="B17" s="238"/>
      <c r="C17" s="239"/>
      <c r="D17" s="354" t="s">
        <v>267</v>
      </c>
      <c r="E17" s="354"/>
      <c r="F17" s="354"/>
      <c r="G17" s="354"/>
      <c r="H17" s="354"/>
      <c r="I17" s="354"/>
      <c r="J17" s="354"/>
      <c r="K17" s="235"/>
    </row>
    <row r="18" spans="2:11" s="1" customFormat="1" ht="15" customHeight="1">
      <c r="B18" s="238"/>
      <c r="C18" s="239"/>
      <c r="D18" s="239"/>
      <c r="E18" s="241" t="s">
        <v>79</v>
      </c>
      <c r="F18" s="354" t="s">
        <v>268</v>
      </c>
      <c r="G18" s="354"/>
      <c r="H18" s="354"/>
      <c r="I18" s="354"/>
      <c r="J18" s="354"/>
      <c r="K18" s="235"/>
    </row>
    <row r="19" spans="2:11" s="1" customFormat="1" ht="15" customHeight="1">
      <c r="B19" s="238"/>
      <c r="C19" s="239"/>
      <c r="D19" s="239"/>
      <c r="E19" s="241" t="s">
        <v>269</v>
      </c>
      <c r="F19" s="354" t="s">
        <v>270</v>
      </c>
      <c r="G19" s="354"/>
      <c r="H19" s="354"/>
      <c r="I19" s="354"/>
      <c r="J19" s="354"/>
      <c r="K19" s="235"/>
    </row>
    <row r="20" spans="2:11" s="1" customFormat="1" ht="15" customHeight="1">
      <c r="B20" s="238"/>
      <c r="C20" s="239"/>
      <c r="D20" s="239"/>
      <c r="E20" s="241" t="s">
        <v>271</v>
      </c>
      <c r="F20" s="354" t="s">
        <v>272</v>
      </c>
      <c r="G20" s="354"/>
      <c r="H20" s="354"/>
      <c r="I20" s="354"/>
      <c r="J20" s="354"/>
      <c r="K20" s="235"/>
    </row>
    <row r="21" spans="2:11" s="1" customFormat="1" ht="15" customHeight="1">
      <c r="B21" s="238"/>
      <c r="C21" s="239"/>
      <c r="D21" s="239"/>
      <c r="E21" s="241" t="s">
        <v>89</v>
      </c>
      <c r="F21" s="354" t="s">
        <v>90</v>
      </c>
      <c r="G21" s="354"/>
      <c r="H21" s="354"/>
      <c r="I21" s="354"/>
      <c r="J21" s="354"/>
      <c r="K21" s="235"/>
    </row>
    <row r="22" spans="2:11" s="1" customFormat="1" ht="15" customHeight="1">
      <c r="B22" s="238"/>
      <c r="C22" s="239"/>
      <c r="D22" s="239"/>
      <c r="E22" s="241" t="s">
        <v>273</v>
      </c>
      <c r="F22" s="354" t="s">
        <v>274</v>
      </c>
      <c r="G22" s="354"/>
      <c r="H22" s="354"/>
      <c r="I22" s="354"/>
      <c r="J22" s="354"/>
      <c r="K22" s="235"/>
    </row>
    <row r="23" spans="2:11" s="1" customFormat="1" ht="15" customHeight="1">
      <c r="B23" s="238"/>
      <c r="C23" s="239"/>
      <c r="D23" s="239"/>
      <c r="E23" s="241" t="s">
        <v>275</v>
      </c>
      <c r="F23" s="354" t="s">
        <v>276</v>
      </c>
      <c r="G23" s="354"/>
      <c r="H23" s="354"/>
      <c r="I23" s="354"/>
      <c r="J23" s="354"/>
      <c r="K23" s="235"/>
    </row>
    <row r="24" spans="2:11" s="1" customFormat="1" ht="12.75" customHeight="1">
      <c r="B24" s="238"/>
      <c r="C24" s="239"/>
      <c r="D24" s="239"/>
      <c r="E24" s="239"/>
      <c r="F24" s="239"/>
      <c r="G24" s="239"/>
      <c r="H24" s="239"/>
      <c r="I24" s="239"/>
      <c r="J24" s="239"/>
      <c r="K24" s="235"/>
    </row>
    <row r="25" spans="2:11" s="1" customFormat="1" ht="15" customHeight="1">
      <c r="B25" s="238"/>
      <c r="C25" s="354" t="s">
        <v>277</v>
      </c>
      <c r="D25" s="354"/>
      <c r="E25" s="354"/>
      <c r="F25" s="354"/>
      <c r="G25" s="354"/>
      <c r="H25" s="354"/>
      <c r="I25" s="354"/>
      <c r="J25" s="354"/>
      <c r="K25" s="235"/>
    </row>
    <row r="26" spans="2:11" s="1" customFormat="1" ht="15" customHeight="1">
      <c r="B26" s="238"/>
      <c r="C26" s="354" t="s">
        <v>278</v>
      </c>
      <c r="D26" s="354"/>
      <c r="E26" s="354"/>
      <c r="F26" s="354"/>
      <c r="G26" s="354"/>
      <c r="H26" s="354"/>
      <c r="I26" s="354"/>
      <c r="J26" s="354"/>
      <c r="K26" s="235"/>
    </row>
    <row r="27" spans="2:11" s="1" customFormat="1" ht="15" customHeight="1">
      <c r="B27" s="238"/>
      <c r="C27" s="237"/>
      <c r="D27" s="354" t="s">
        <v>279</v>
      </c>
      <c r="E27" s="354"/>
      <c r="F27" s="354"/>
      <c r="G27" s="354"/>
      <c r="H27" s="354"/>
      <c r="I27" s="354"/>
      <c r="J27" s="354"/>
      <c r="K27" s="235"/>
    </row>
    <row r="28" spans="2:11" s="1" customFormat="1" ht="15" customHeight="1">
      <c r="B28" s="238"/>
      <c r="C28" s="239"/>
      <c r="D28" s="354" t="s">
        <v>280</v>
      </c>
      <c r="E28" s="354"/>
      <c r="F28" s="354"/>
      <c r="G28" s="354"/>
      <c r="H28" s="354"/>
      <c r="I28" s="354"/>
      <c r="J28" s="354"/>
      <c r="K28" s="235"/>
    </row>
    <row r="29" spans="2:11" s="1" customFormat="1" ht="12.75" customHeight="1">
      <c r="B29" s="238"/>
      <c r="C29" s="239"/>
      <c r="D29" s="239"/>
      <c r="E29" s="239"/>
      <c r="F29" s="239"/>
      <c r="G29" s="239"/>
      <c r="H29" s="239"/>
      <c r="I29" s="239"/>
      <c r="J29" s="239"/>
      <c r="K29" s="235"/>
    </row>
    <row r="30" spans="2:11" s="1" customFormat="1" ht="15" customHeight="1">
      <c r="B30" s="238"/>
      <c r="C30" s="239"/>
      <c r="D30" s="354" t="s">
        <v>281</v>
      </c>
      <c r="E30" s="354"/>
      <c r="F30" s="354"/>
      <c r="G30" s="354"/>
      <c r="H30" s="354"/>
      <c r="I30" s="354"/>
      <c r="J30" s="354"/>
      <c r="K30" s="235"/>
    </row>
    <row r="31" spans="2:11" s="1" customFormat="1" ht="15" customHeight="1">
      <c r="B31" s="238"/>
      <c r="C31" s="239"/>
      <c r="D31" s="354" t="s">
        <v>282</v>
      </c>
      <c r="E31" s="354"/>
      <c r="F31" s="354"/>
      <c r="G31" s="354"/>
      <c r="H31" s="354"/>
      <c r="I31" s="354"/>
      <c r="J31" s="354"/>
      <c r="K31" s="235"/>
    </row>
    <row r="32" spans="2:11" s="1" customFormat="1" ht="12.75" customHeight="1">
      <c r="B32" s="238"/>
      <c r="C32" s="239"/>
      <c r="D32" s="239"/>
      <c r="E32" s="239"/>
      <c r="F32" s="239"/>
      <c r="G32" s="239"/>
      <c r="H32" s="239"/>
      <c r="I32" s="239"/>
      <c r="J32" s="239"/>
      <c r="K32" s="235"/>
    </row>
    <row r="33" spans="2:11" s="1" customFormat="1" ht="15" customHeight="1">
      <c r="B33" s="238"/>
      <c r="C33" s="239"/>
      <c r="D33" s="354" t="s">
        <v>283</v>
      </c>
      <c r="E33" s="354"/>
      <c r="F33" s="354"/>
      <c r="G33" s="354"/>
      <c r="H33" s="354"/>
      <c r="I33" s="354"/>
      <c r="J33" s="354"/>
      <c r="K33" s="235"/>
    </row>
    <row r="34" spans="2:11" s="1" customFormat="1" ht="15" customHeight="1">
      <c r="B34" s="238"/>
      <c r="C34" s="239"/>
      <c r="D34" s="354" t="s">
        <v>284</v>
      </c>
      <c r="E34" s="354"/>
      <c r="F34" s="354"/>
      <c r="G34" s="354"/>
      <c r="H34" s="354"/>
      <c r="I34" s="354"/>
      <c r="J34" s="354"/>
      <c r="K34" s="235"/>
    </row>
    <row r="35" spans="2:11" s="1" customFormat="1" ht="15" customHeight="1">
      <c r="B35" s="238"/>
      <c r="C35" s="239"/>
      <c r="D35" s="354" t="s">
        <v>285</v>
      </c>
      <c r="E35" s="354"/>
      <c r="F35" s="354"/>
      <c r="G35" s="354"/>
      <c r="H35" s="354"/>
      <c r="I35" s="354"/>
      <c r="J35" s="354"/>
      <c r="K35" s="235"/>
    </row>
    <row r="36" spans="2:11" s="1" customFormat="1" ht="15" customHeight="1">
      <c r="B36" s="238"/>
      <c r="C36" s="239"/>
      <c r="D36" s="237"/>
      <c r="E36" s="240" t="s">
        <v>104</v>
      </c>
      <c r="F36" s="237"/>
      <c r="G36" s="354" t="s">
        <v>286</v>
      </c>
      <c r="H36" s="354"/>
      <c r="I36" s="354"/>
      <c r="J36" s="354"/>
      <c r="K36" s="235"/>
    </row>
    <row r="37" spans="2:11" s="1" customFormat="1" ht="30.75" customHeight="1">
      <c r="B37" s="238"/>
      <c r="C37" s="239"/>
      <c r="D37" s="237"/>
      <c r="E37" s="240" t="s">
        <v>287</v>
      </c>
      <c r="F37" s="237"/>
      <c r="G37" s="354" t="s">
        <v>288</v>
      </c>
      <c r="H37" s="354"/>
      <c r="I37" s="354"/>
      <c r="J37" s="354"/>
      <c r="K37" s="235"/>
    </row>
    <row r="38" spans="2:11" s="1" customFormat="1" ht="15" customHeight="1">
      <c r="B38" s="238"/>
      <c r="C38" s="239"/>
      <c r="D38" s="237"/>
      <c r="E38" s="240" t="s">
        <v>53</v>
      </c>
      <c r="F38" s="237"/>
      <c r="G38" s="354" t="s">
        <v>289</v>
      </c>
      <c r="H38" s="354"/>
      <c r="I38" s="354"/>
      <c r="J38" s="354"/>
      <c r="K38" s="235"/>
    </row>
    <row r="39" spans="2:11" s="1" customFormat="1" ht="15" customHeight="1">
      <c r="B39" s="238"/>
      <c r="C39" s="239"/>
      <c r="D39" s="237"/>
      <c r="E39" s="240" t="s">
        <v>54</v>
      </c>
      <c r="F39" s="237"/>
      <c r="G39" s="354" t="s">
        <v>290</v>
      </c>
      <c r="H39" s="354"/>
      <c r="I39" s="354"/>
      <c r="J39" s="354"/>
      <c r="K39" s="235"/>
    </row>
    <row r="40" spans="2:11" s="1" customFormat="1" ht="15" customHeight="1">
      <c r="B40" s="238"/>
      <c r="C40" s="239"/>
      <c r="D40" s="237"/>
      <c r="E40" s="240" t="s">
        <v>105</v>
      </c>
      <c r="F40" s="237"/>
      <c r="G40" s="354" t="s">
        <v>291</v>
      </c>
      <c r="H40" s="354"/>
      <c r="I40" s="354"/>
      <c r="J40" s="354"/>
      <c r="K40" s="235"/>
    </row>
    <row r="41" spans="2:11" s="1" customFormat="1" ht="15" customHeight="1">
      <c r="B41" s="238"/>
      <c r="C41" s="239"/>
      <c r="D41" s="237"/>
      <c r="E41" s="240" t="s">
        <v>106</v>
      </c>
      <c r="F41" s="237"/>
      <c r="G41" s="354" t="s">
        <v>292</v>
      </c>
      <c r="H41" s="354"/>
      <c r="I41" s="354"/>
      <c r="J41" s="354"/>
      <c r="K41" s="235"/>
    </row>
    <row r="42" spans="2:11" s="1" customFormat="1" ht="15" customHeight="1">
      <c r="B42" s="238"/>
      <c r="C42" s="239"/>
      <c r="D42" s="237"/>
      <c r="E42" s="240" t="s">
        <v>293</v>
      </c>
      <c r="F42" s="237"/>
      <c r="G42" s="354" t="s">
        <v>294</v>
      </c>
      <c r="H42" s="354"/>
      <c r="I42" s="354"/>
      <c r="J42" s="354"/>
      <c r="K42" s="235"/>
    </row>
    <row r="43" spans="2:11" s="1" customFormat="1" ht="15" customHeight="1">
      <c r="B43" s="238"/>
      <c r="C43" s="239"/>
      <c r="D43" s="237"/>
      <c r="E43" s="240"/>
      <c r="F43" s="237"/>
      <c r="G43" s="354" t="s">
        <v>295</v>
      </c>
      <c r="H43" s="354"/>
      <c r="I43" s="354"/>
      <c r="J43" s="354"/>
      <c r="K43" s="235"/>
    </row>
    <row r="44" spans="2:11" s="1" customFormat="1" ht="15" customHeight="1">
      <c r="B44" s="238"/>
      <c r="C44" s="239"/>
      <c r="D44" s="237"/>
      <c r="E44" s="240" t="s">
        <v>296</v>
      </c>
      <c r="F44" s="237"/>
      <c r="G44" s="354" t="s">
        <v>297</v>
      </c>
      <c r="H44" s="354"/>
      <c r="I44" s="354"/>
      <c r="J44" s="354"/>
      <c r="K44" s="235"/>
    </row>
    <row r="45" spans="2:11" s="1" customFormat="1" ht="15" customHeight="1">
      <c r="B45" s="238"/>
      <c r="C45" s="239"/>
      <c r="D45" s="237"/>
      <c r="E45" s="240" t="s">
        <v>108</v>
      </c>
      <c r="F45" s="237"/>
      <c r="G45" s="354" t="s">
        <v>298</v>
      </c>
      <c r="H45" s="354"/>
      <c r="I45" s="354"/>
      <c r="J45" s="354"/>
      <c r="K45" s="235"/>
    </row>
    <row r="46" spans="2:11" s="1" customFormat="1" ht="12.75" customHeight="1">
      <c r="B46" s="238"/>
      <c r="C46" s="239"/>
      <c r="D46" s="237"/>
      <c r="E46" s="237"/>
      <c r="F46" s="237"/>
      <c r="G46" s="237"/>
      <c r="H46" s="237"/>
      <c r="I46" s="237"/>
      <c r="J46" s="237"/>
      <c r="K46" s="235"/>
    </row>
    <row r="47" spans="2:11" s="1" customFormat="1" ht="15" customHeight="1">
      <c r="B47" s="238"/>
      <c r="C47" s="239"/>
      <c r="D47" s="354" t="s">
        <v>299</v>
      </c>
      <c r="E47" s="354"/>
      <c r="F47" s="354"/>
      <c r="G47" s="354"/>
      <c r="H47" s="354"/>
      <c r="I47" s="354"/>
      <c r="J47" s="354"/>
      <c r="K47" s="235"/>
    </row>
    <row r="48" spans="2:11" s="1" customFormat="1" ht="15" customHeight="1">
      <c r="B48" s="238"/>
      <c r="C48" s="239"/>
      <c r="D48" s="239"/>
      <c r="E48" s="354" t="s">
        <v>300</v>
      </c>
      <c r="F48" s="354"/>
      <c r="G48" s="354"/>
      <c r="H48" s="354"/>
      <c r="I48" s="354"/>
      <c r="J48" s="354"/>
      <c r="K48" s="235"/>
    </row>
    <row r="49" spans="2:11" s="1" customFormat="1" ht="15" customHeight="1">
      <c r="B49" s="238"/>
      <c r="C49" s="239"/>
      <c r="D49" s="239"/>
      <c r="E49" s="354" t="s">
        <v>301</v>
      </c>
      <c r="F49" s="354"/>
      <c r="G49" s="354"/>
      <c r="H49" s="354"/>
      <c r="I49" s="354"/>
      <c r="J49" s="354"/>
      <c r="K49" s="235"/>
    </row>
    <row r="50" spans="2:11" s="1" customFormat="1" ht="15" customHeight="1">
      <c r="B50" s="238"/>
      <c r="C50" s="239"/>
      <c r="D50" s="239"/>
      <c r="E50" s="354" t="s">
        <v>302</v>
      </c>
      <c r="F50" s="354"/>
      <c r="G50" s="354"/>
      <c r="H50" s="354"/>
      <c r="I50" s="354"/>
      <c r="J50" s="354"/>
      <c r="K50" s="235"/>
    </row>
    <row r="51" spans="2:11" s="1" customFormat="1" ht="15" customHeight="1">
      <c r="B51" s="238"/>
      <c r="C51" s="239"/>
      <c r="D51" s="354" t="s">
        <v>303</v>
      </c>
      <c r="E51" s="354"/>
      <c r="F51" s="354"/>
      <c r="G51" s="354"/>
      <c r="H51" s="354"/>
      <c r="I51" s="354"/>
      <c r="J51" s="354"/>
      <c r="K51" s="235"/>
    </row>
    <row r="52" spans="2:11" s="1" customFormat="1" ht="25.5" customHeight="1">
      <c r="B52" s="234"/>
      <c r="C52" s="355" t="s">
        <v>304</v>
      </c>
      <c r="D52" s="355"/>
      <c r="E52" s="355"/>
      <c r="F52" s="355"/>
      <c r="G52" s="355"/>
      <c r="H52" s="355"/>
      <c r="I52" s="355"/>
      <c r="J52" s="355"/>
      <c r="K52" s="235"/>
    </row>
    <row r="53" spans="2:11" s="1" customFormat="1" ht="5.25" customHeight="1">
      <c r="B53" s="234"/>
      <c r="C53" s="236"/>
      <c r="D53" s="236"/>
      <c r="E53" s="236"/>
      <c r="F53" s="236"/>
      <c r="G53" s="236"/>
      <c r="H53" s="236"/>
      <c r="I53" s="236"/>
      <c r="J53" s="236"/>
      <c r="K53" s="235"/>
    </row>
    <row r="54" spans="2:11" s="1" customFormat="1" ht="15" customHeight="1">
      <c r="B54" s="234"/>
      <c r="C54" s="354" t="s">
        <v>305</v>
      </c>
      <c r="D54" s="354"/>
      <c r="E54" s="354"/>
      <c r="F54" s="354"/>
      <c r="G54" s="354"/>
      <c r="H54" s="354"/>
      <c r="I54" s="354"/>
      <c r="J54" s="354"/>
      <c r="K54" s="235"/>
    </row>
    <row r="55" spans="2:11" s="1" customFormat="1" ht="15" customHeight="1">
      <c r="B55" s="234"/>
      <c r="C55" s="354" t="s">
        <v>306</v>
      </c>
      <c r="D55" s="354"/>
      <c r="E55" s="354"/>
      <c r="F55" s="354"/>
      <c r="G55" s="354"/>
      <c r="H55" s="354"/>
      <c r="I55" s="354"/>
      <c r="J55" s="354"/>
      <c r="K55" s="235"/>
    </row>
    <row r="56" spans="2:11" s="1" customFormat="1" ht="12.75" customHeight="1">
      <c r="B56" s="234"/>
      <c r="C56" s="237"/>
      <c r="D56" s="237"/>
      <c r="E56" s="237"/>
      <c r="F56" s="237"/>
      <c r="G56" s="237"/>
      <c r="H56" s="237"/>
      <c r="I56" s="237"/>
      <c r="J56" s="237"/>
      <c r="K56" s="235"/>
    </row>
    <row r="57" spans="2:11" s="1" customFormat="1" ht="15" customHeight="1">
      <c r="B57" s="234"/>
      <c r="C57" s="354" t="s">
        <v>307</v>
      </c>
      <c r="D57" s="354"/>
      <c r="E57" s="354"/>
      <c r="F57" s="354"/>
      <c r="G57" s="354"/>
      <c r="H57" s="354"/>
      <c r="I57" s="354"/>
      <c r="J57" s="354"/>
      <c r="K57" s="235"/>
    </row>
    <row r="58" spans="2:11" s="1" customFormat="1" ht="15" customHeight="1">
      <c r="B58" s="234"/>
      <c r="C58" s="239"/>
      <c r="D58" s="354" t="s">
        <v>308</v>
      </c>
      <c r="E58" s="354"/>
      <c r="F58" s="354"/>
      <c r="G58" s="354"/>
      <c r="H58" s="354"/>
      <c r="I58" s="354"/>
      <c r="J58" s="354"/>
      <c r="K58" s="235"/>
    </row>
    <row r="59" spans="2:11" s="1" customFormat="1" ht="15" customHeight="1">
      <c r="B59" s="234"/>
      <c r="C59" s="239"/>
      <c r="D59" s="354" t="s">
        <v>309</v>
      </c>
      <c r="E59" s="354"/>
      <c r="F59" s="354"/>
      <c r="G59" s="354"/>
      <c r="H59" s="354"/>
      <c r="I59" s="354"/>
      <c r="J59" s="354"/>
      <c r="K59" s="235"/>
    </row>
    <row r="60" spans="2:11" s="1" customFormat="1" ht="15" customHeight="1">
      <c r="B60" s="234"/>
      <c r="C60" s="239"/>
      <c r="D60" s="354" t="s">
        <v>310</v>
      </c>
      <c r="E60" s="354"/>
      <c r="F60" s="354"/>
      <c r="G60" s="354"/>
      <c r="H60" s="354"/>
      <c r="I60" s="354"/>
      <c r="J60" s="354"/>
      <c r="K60" s="235"/>
    </row>
    <row r="61" spans="2:11" s="1" customFormat="1" ht="15" customHeight="1">
      <c r="B61" s="234"/>
      <c r="C61" s="239"/>
      <c r="D61" s="354" t="s">
        <v>311</v>
      </c>
      <c r="E61" s="354"/>
      <c r="F61" s="354"/>
      <c r="G61" s="354"/>
      <c r="H61" s="354"/>
      <c r="I61" s="354"/>
      <c r="J61" s="354"/>
      <c r="K61" s="235"/>
    </row>
    <row r="62" spans="2:11" s="1" customFormat="1" ht="15" customHeight="1">
      <c r="B62" s="234"/>
      <c r="C62" s="239"/>
      <c r="D62" s="356" t="s">
        <v>312</v>
      </c>
      <c r="E62" s="356"/>
      <c r="F62" s="356"/>
      <c r="G62" s="356"/>
      <c r="H62" s="356"/>
      <c r="I62" s="356"/>
      <c r="J62" s="356"/>
      <c r="K62" s="235"/>
    </row>
    <row r="63" spans="2:11" s="1" customFormat="1" ht="15" customHeight="1">
      <c r="B63" s="234"/>
      <c r="C63" s="239"/>
      <c r="D63" s="354" t="s">
        <v>313</v>
      </c>
      <c r="E63" s="354"/>
      <c r="F63" s="354"/>
      <c r="G63" s="354"/>
      <c r="H63" s="354"/>
      <c r="I63" s="354"/>
      <c r="J63" s="354"/>
      <c r="K63" s="235"/>
    </row>
    <row r="64" spans="2:11" s="1" customFormat="1" ht="12.75" customHeight="1">
      <c r="B64" s="234"/>
      <c r="C64" s="239"/>
      <c r="D64" s="239"/>
      <c r="E64" s="242"/>
      <c r="F64" s="239"/>
      <c r="G64" s="239"/>
      <c r="H64" s="239"/>
      <c r="I64" s="239"/>
      <c r="J64" s="239"/>
      <c r="K64" s="235"/>
    </row>
    <row r="65" spans="2:11" s="1" customFormat="1" ht="15" customHeight="1">
      <c r="B65" s="234"/>
      <c r="C65" s="239"/>
      <c r="D65" s="354" t="s">
        <v>314</v>
      </c>
      <c r="E65" s="354"/>
      <c r="F65" s="354"/>
      <c r="G65" s="354"/>
      <c r="H65" s="354"/>
      <c r="I65" s="354"/>
      <c r="J65" s="354"/>
      <c r="K65" s="235"/>
    </row>
    <row r="66" spans="2:11" s="1" customFormat="1" ht="15" customHeight="1">
      <c r="B66" s="234"/>
      <c r="C66" s="239"/>
      <c r="D66" s="356" t="s">
        <v>315</v>
      </c>
      <c r="E66" s="356"/>
      <c r="F66" s="356"/>
      <c r="G66" s="356"/>
      <c r="H66" s="356"/>
      <c r="I66" s="356"/>
      <c r="J66" s="356"/>
      <c r="K66" s="235"/>
    </row>
    <row r="67" spans="2:11" s="1" customFormat="1" ht="15" customHeight="1">
      <c r="B67" s="234"/>
      <c r="C67" s="239"/>
      <c r="D67" s="354" t="s">
        <v>316</v>
      </c>
      <c r="E67" s="354"/>
      <c r="F67" s="354"/>
      <c r="G67" s="354"/>
      <c r="H67" s="354"/>
      <c r="I67" s="354"/>
      <c r="J67" s="354"/>
      <c r="K67" s="235"/>
    </row>
    <row r="68" spans="2:11" s="1" customFormat="1" ht="15" customHeight="1">
      <c r="B68" s="234"/>
      <c r="C68" s="239"/>
      <c r="D68" s="354" t="s">
        <v>317</v>
      </c>
      <c r="E68" s="354"/>
      <c r="F68" s="354"/>
      <c r="G68" s="354"/>
      <c r="H68" s="354"/>
      <c r="I68" s="354"/>
      <c r="J68" s="354"/>
      <c r="K68" s="235"/>
    </row>
    <row r="69" spans="2:11" s="1" customFormat="1" ht="15" customHeight="1">
      <c r="B69" s="234"/>
      <c r="C69" s="239"/>
      <c r="D69" s="354" t="s">
        <v>318</v>
      </c>
      <c r="E69" s="354"/>
      <c r="F69" s="354"/>
      <c r="G69" s="354"/>
      <c r="H69" s="354"/>
      <c r="I69" s="354"/>
      <c r="J69" s="354"/>
      <c r="K69" s="235"/>
    </row>
    <row r="70" spans="2:11" s="1" customFormat="1" ht="15" customHeight="1">
      <c r="B70" s="234"/>
      <c r="C70" s="239"/>
      <c r="D70" s="354" t="s">
        <v>319</v>
      </c>
      <c r="E70" s="354"/>
      <c r="F70" s="354"/>
      <c r="G70" s="354"/>
      <c r="H70" s="354"/>
      <c r="I70" s="354"/>
      <c r="J70" s="354"/>
      <c r="K70" s="235"/>
    </row>
    <row r="71" spans="2:11" s="1" customFormat="1" ht="12.75" customHeight="1">
      <c r="B71" s="243"/>
      <c r="C71" s="244"/>
      <c r="D71" s="244"/>
      <c r="E71" s="244"/>
      <c r="F71" s="244"/>
      <c r="G71" s="244"/>
      <c r="H71" s="244"/>
      <c r="I71" s="244"/>
      <c r="J71" s="244"/>
      <c r="K71" s="245"/>
    </row>
    <row r="72" spans="2:11" s="1" customFormat="1" ht="18.75" customHeight="1">
      <c r="B72" s="246"/>
      <c r="C72" s="246"/>
      <c r="D72" s="246"/>
      <c r="E72" s="246"/>
      <c r="F72" s="246"/>
      <c r="G72" s="246"/>
      <c r="H72" s="246"/>
      <c r="I72" s="246"/>
      <c r="J72" s="246"/>
      <c r="K72" s="247"/>
    </row>
    <row r="73" spans="2:11" s="1" customFormat="1" ht="18.75" customHeight="1">
      <c r="B73" s="247"/>
      <c r="C73" s="247"/>
      <c r="D73" s="247"/>
      <c r="E73" s="247"/>
      <c r="F73" s="247"/>
      <c r="G73" s="247"/>
      <c r="H73" s="247"/>
      <c r="I73" s="247"/>
      <c r="J73" s="247"/>
      <c r="K73" s="247"/>
    </row>
    <row r="74" spans="2:11" s="1" customFormat="1" ht="7.5" customHeight="1">
      <c r="B74" s="248"/>
      <c r="C74" s="249"/>
      <c r="D74" s="249"/>
      <c r="E74" s="249"/>
      <c r="F74" s="249"/>
      <c r="G74" s="249"/>
      <c r="H74" s="249"/>
      <c r="I74" s="249"/>
      <c r="J74" s="249"/>
      <c r="K74" s="250"/>
    </row>
    <row r="75" spans="2:11" s="1" customFormat="1" ht="45" customHeight="1">
      <c r="B75" s="251"/>
      <c r="C75" s="349" t="s">
        <v>320</v>
      </c>
      <c r="D75" s="349"/>
      <c r="E75" s="349"/>
      <c r="F75" s="349"/>
      <c r="G75" s="349"/>
      <c r="H75" s="349"/>
      <c r="I75" s="349"/>
      <c r="J75" s="349"/>
      <c r="K75" s="252"/>
    </row>
    <row r="76" spans="2:11" s="1" customFormat="1" ht="17.25" customHeight="1">
      <c r="B76" s="251"/>
      <c r="C76" s="253" t="s">
        <v>321</v>
      </c>
      <c r="D76" s="253"/>
      <c r="E76" s="253"/>
      <c r="F76" s="253" t="s">
        <v>322</v>
      </c>
      <c r="G76" s="254"/>
      <c r="H76" s="253" t="s">
        <v>54</v>
      </c>
      <c r="I76" s="253" t="s">
        <v>57</v>
      </c>
      <c r="J76" s="253" t="s">
        <v>323</v>
      </c>
      <c r="K76" s="252"/>
    </row>
    <row r="77" spans="2:11" s="1" customFormat="1" ht="17.25" customHeight="1">
      <c r="B77" s="251"/>
      <c r="C77" s="255" t="s">
        <v>324</v>
      </c>
      <c r="D77" s="255"/>
      <c r="E77" s="255"/>
      <c r="F77" s="256" t="s">
        <v>325</v>
      </c>
      <c r="G77" s="257"/>
      <c r="H77" s="255"/>
      <c r="I77" s="255"/>
      <c r="J77" s="255" t="s">
        <v>326</v>
      </c>
      <c r="K77" s="252"/>
    </row>
    <row r="78" spans="2:11" s="1" customFormat="1" ht="5.25" customHeight="1">
      <c r="B78" s="251"/>
      <c r="C78" s="258"/>
      <c r="D78" s="258"/>
      <c r="E78" s="258"/>
      <c r="F78" s="258"/>
      <c r="G78" s="259"/>
      <c r="H78" s="258"/>
      <c r="I78" s="258"/>
      <c r="J78" s="258"/>
      <c r="K78" s="252"/>
    </row>
    <row r="79" spans="2:11" s="1" customFormat="1" ht="15" customHeight="1">
      <c r="B79" s="251"/>
      <c r="C79" s="240" t="s">
        <v>53</v>
      </c>
      <c r="D79" s="258"/>
      <c r="E79" s="258"/>
      <c r="F79" s="260" t="s">
        <v>327</v>
      </c>
      <c r="G79" s="259"/>
      <c r="H79" s="240" t="s">
        <v>328</v>
      </c>
      <c r="I79" s="240" t="s">
        <v>329</v>
      </c>
      <c r="J79" s="240">
        <v>20</v>
      </c>
      <c r="K79" s="252"/>
    </row>
    <row r="80" spans="2:11" s="1" customFormat="1" ht="15" customHeight="1">
      <c r="B80" s="251"/>
      <c r="C80" s="240" t="s">
        <v>330</v>
      </c>
      <c r="D80" s="240"/>
      <c r="E80" s="240"/>
      <c r="F80" s="260" t="s">
        <v>327</v>
      </c>
      <c r="G80" s="259"/>
      <c r="H80" s="240" t="s">
        <v>331</v>
      </c>
      <c r="I80" s="240" t="s">
        <v>329</v>
      </c>
      <c r="J80" s="240">
        <v>120</v>
      </c>
      <c r="K80" s="252"/>
    </row>
    <row r="81" spans="2:11" s="1" customFormat="1" ht="15" customHeight="1">
      <c r="B81" s="261"/>
      <c r="C81" s="240" t="s">
        <v>332</v>
      </c>
      <c r="D81" s="240"/>
      <c r="E81" s="240"/>
      <c r="F81" s="260" t="s">
        <v>333</v>
      </c>
      <c r="G81" s="259"/>
      <c r="H81" s="240" t="s">
        <v>334</v>
      </c>
      <c r="I81" s="240" t="s">
        <v>329</v>
      </c>
      <c r="J81" s="240">
        <v>50</v>
      </c>
      <c r="K81" s="252"/>
    </row>
    <row r="82" spans="2:11" s="1" customFormat="1" ht="15" customHeight="1">
      <c r="B82" s="261"/>
      <c r="C82" s="240" t="s">
        <v>335</v>
      </c>
      <c r="D82" s="240"/>
      <c r="E82" s="240"/>
      <c r="F82" s="260" t="s">
        <v>327</v>
      </c>
      <c r="G82" s="259"/>
      <c r="H82" s="240" t="s">
        <v>336</v>
      </c>
      <c r="I82" s="240" t="s">
        <v>337</v>
      </c>
      <c r="J82" s="240"/>
      <c r="K82" s="252"/>
    </row>
    <row r="83" spans="2:11" s="1" customFormat="1" ht="15" customHeight="1">
      <c r="B83" s="261"/>
      <c r="C83" s="262" t="s">
        <v>338</v>
      </c>
      <c r="D83" s="262"/>
      <c r="E83" s="262"/>
      <c r="F83" s="263" t="s">
        <v>333</v>
      </c>
      <c r="G83" s="262"/>
      <c r="H83" s="262" t="s">
        <v>339</v>
      </c>
      <c r="I83" s="262" t="s">
        <v>329</v>
      </c>
      <c r="J83" s="262">
        <v>15</v>
      </c>
      <c r="K83" s="252"/>
    </row>
    <row r="84" spans="2:11" s="1" customFormat="1" ht="15" customHeight="1">
      <c r="B84" s="261"/>
      <c r="C84" s="262" t="s">
        <v>340</v>
      </c>
      <c r="D84" s="262"/>
      <c r="E84" s="262"/>
      <c r="F84" s="263" t="s">
        <v>333</v>
      </c>
      <c r="G84" s="262"/>
      <c r="H84" s="262" t="s">
        <v>341</v>
      </c>
      <c r="I84" s="262" t="s">
        <v>329</v>
      </c>
      <c r="J84" s="262">
        <v>15</v>
      </c>
      <c r="K84" s="252"/>
    </row>
    <row r="85" spans="2:11" s="1" customFormat="1" ht="15" customHeight="1">
      <c r="B85" s="261"/>
      <c r="C85" s="262" t="s">
        <v>342</v>
      </c>
      <c r="D85" s="262"/>
      <c r="E85" s="262"/>
      <c r="F85" s="263" t="s">
        <v>333</v>
      </c>
      <c r="G85" s="262"/>
      <c r="H85" s="262" t="s">
        <v>343</v>
      </c>
      <c r="I85" s="262" t="s">
        <v>329</v>
      </c>
      <c r="J85" s="262">
        <v>20</v>
      </c>
      <c r="K85" s="252"/>
    </row>
    <row r="86" spans="2:11" s="1" customFormat="1" ht="15" customHeight="1">
      <c r="B86" s="261"/>
      <c r="C86" s="262" t="s">
        <v>344</v>
      </c>
      <c r="D86" s="262"/>
      <c r="E86" s="262"/>
      <c r="F86" s="263" t="s">
        <v>333</v>
      </c>
      <c r="G86" s="262"/>
      <c r="H86" s="262" t="s">
        <v>345</v>
      </c>
      <c r="I86" s="262" t="s">
        <v>329</v>
      </c>
      <c r="J86" s="262">
        <v>20</v>
      </c>
      <c r="K86" s="252"/>
    </row>
    <row r="87" spans="2:11" s="1" customFormat="1" ht="15" customHeight="1">
      <c r="B87" s="261"/>
      <c r="C87" s="240" t="s">
        <v>346</v>
      </c>
      <c r="D87" s="240"/>
      <c r="E87" s="240"/>
      <c r="F87" s="260" t="s">
        <v>333</v>
      </c>
      <c r="G87" s="259"/>
      <c r="H87" s="240" t="s">
        <v>347</v>
      </c>
      <c r="I87" s="240" t="s">
        <v>329</v>
      </c>
      <c r="J87" s="240">
        <v>50</v>
      </c>
      <c r="K87" s="252"/>
    </row>
    <row r="88" spans="2:11" s="1" customFormat="1" ht="15" customHeight="1">
      <c r="B88" s="261"/>
      <c r="C88" s="240" t="s">
        <v>348</v>
      </c>
      <c r="D88" s="240"/>
      <c r="E88" s="240"/>
      <c r="F88" s="260" t="s">
        <v>333</v>
      </c>
      <c r="G88" s="259"/>
      <c r="H88" s="240" t="s">
        <v>349</v>
      </c>
      <c r="I88" s="240" t="s">
        <v>329</v>
      </c>
      <c r="J88" s="240">
        <v>20</v>
      </c>
      <c r="K88" s="252"/>
    </row>
    <row r="89" spans="2:11" s="1" customFormat="1" ht="15" customHeight="1">
      <c r="B89" s="261"/>
      <c r="C89" s="240" t="s">
        <v>350</v>
      </c>
      <c r="D89" s="240"/>
      <c r="E89" s="240"/>
      <c r="F89" s="260" t="s">
        <v>333</v>
      </c>
      <c r="G89" s="259"/>
      <c r="H89" s="240" t="s">
        <v>351</v>
      </c>
      <c r="I89" s="240" t="s">
        <v>329</v>
      </c>
      <c r="J89" s="240">
        <v>20</v>
      </c>
      <c r="K89" s="252"/>
    </row>
    <row r="90" spans="2:11" s="1" customFormat="1" ht="15" customHeight="1">
      <c r="B90" s="261"/>
      <c r="C90" s="240" t="s">
        <v>352</v>
      </c>
      <c r="D90" s="240"/>
      <c r="E90" s="240"/>
      <c r="F90" s="260" t="s">
        <v>333</v>
      </c>
      <c r="G90" s="259"/>
      <c r="H90" s="240" t="s">
        <v>353</v>
      </c>
      <c r="I90" s="240" t="s">
        <v>329</v>
      </c>
      <c r="J90" s="240">
        <v>50</v>
      </c>
      <c r="K90" s="252"/>
    </row>
    <row r="91" spans="2:11" s="1" customFormat="1" ht="15" customHeight="1">
      <c r="B91" s="261"/>
      <c r="C91" s="240" t="s">
        <v>354</v>
      </c>
      <c r="D91" s="240"/>
      <c r="E91" s="240"/>
      <c r="F91" s="260" t="s">
        <v>333</v>
      </c>
      <c r="G91" s="259"/>
      <c r="H91" s="240" t="s">
        <v>354</v>
      </c>
      <c r="I91" s="240" t="s">
        <v>329</v>
      </c>
      <c r="J91" s="240">
        <v>50</v>
      </c>
      <c r="K91" s="252"/>
    </row>
    <row r="92" spans="2:11" s="1" customFormat="1" ht="15" customHeight="1">
      <c r="B92" s="261"/>
      <c r="C92" s="240" t="s">
        <v>355</v>
      </c>
      <c r="D92" s="240"/>
      <c r="E92" s="240"/>
      <c r="F92" s="260" t="s">
        <v>333</v>
      </c>
      <c r="G92" s="259"/>
      <c r="H92" s="240" t="s">
        <v>356</v>
      </c>
      <c r="I92" s="240" t="s">
        <v>329</v>
      </c>
      <c r="J92" s="240">
        <v>255</v>
      </c>
      <c r="K92" s="252"/>
    </row>
    <row r="93" spans="2:11" s="1" customFormat="1" ht="15" customHeight="1">
      <c r="B93" s="261"/>
      <c r="C93" s="240" t="s">
        <v>357</v>
      </c>
      <c r="D93" s="240"/>
      <c r="E93" s="240"/>
      <c r="F93" s="260" t="s">
        <v>327</v>
      </c>
      <c r="G93" s="259"/>
      <c r="H93" s="240" t="s">
        <v>358</v>
      </c>
      <c r="I93" s="240" t="s">
        <v>359</v>
      </c>
      <c r="J93" s="240"/>
      <c r="K93" s="252"/>
    </row>
    <row r="94" spans="2:11" s="1" customFormat="1" ht="15" customHeight="1">
      <c r="B94" s="261"/>
      <c r="C94" s="240" t="s">
        <v>360</v>
      </c>
      <c r="D94" s="240"/>
      <c r="E94" s="240"/>
      <c r="F94" s="260" t="s">
        <v>327</v>
      </c>
      <c r="G94" s="259"/>
      <c r="H94" s="240" t="s">
        <v>361</v>
      </c>
      <c r="I94" s="240" t="s">
        <v>362</v>
      </c>
      <c r="J94" s="240"/>
      <c r="K94" s="252"/>
    </row>
    <row r="95" spans="2:11" s="1" customFormat="1" ht="15" customHeight="1">
      <c r="B95" s="261"/>
      <c r="C95" s="240" t="s">
        <v>363</v>
      </c>
      <c r="D95" s="240"/>
      <c r="E95" s="240"/>
      <c r="F95" s="260" t="s">
        <v>327</v>
      </c>
      <c r="G95" s="259"/>
      <c r="H95" s="240" t="s">
        <v>363</v>
      </c>
      <c r="I95" s="240" t="s">
        <v>362</v>
      </c>
      <c r="J95" s="240"/>
      <c r="K95" s="252"/>
    </row>
    <row r="96" spans="2:11" s="1" customFormat="1" ht="15" customHeight="1">
      <c r="B96" s="261"/>
      <c r="C96" s="240" t="s">
        <v>38</v>
      </c>
      <c r="D96" s="240"/>
      <c r="E96" s="240"/>
      <c r="F96" s="260" t="s">
        <v>327</v>
      </c>
      <c r="G96" s="259"/>
      <c r="H96" s="240" t="s">
        <v>364</v>
      </c>
      <c r="I96" s="240" t="s">
        <v>362</v>
      </c>
      <c r="J96" s="240"/>
      <c r="K96" s="252"/>
    </row>
    <row r="97" spans="2:11" s="1" customFormat="1" ht="15" customHeight="1">
      <c r="B97" s="261"/>
      <c r="C97" s="240" t="s">
        <v>48</v>
      </c>
      <c r="D97" s="240"/>
      <c r="E97" s="240"/>
      <c r="F97" s="260" t="s">
        <v>327</v>
      </c>
      <c r="G97" s="259"/>
      <c r="H97" s="240" t="s">
        <v>365</v>
      </c>
      <c r="I97" s="240" t="s">
        <v>362</v>
      </c>
      <c r="J97" s="240"/>
      <c r="K97" s="252"/>
    </row>
    <row r="98" spans="2:11" s="1" customFormat="1" ht="15" customHeight="1">
      <c r="B98" s="264"/>
      <c r="C98" s="265"/>
      <c r="D98" s="265"/>
      <c r="E98" s="265"/>
      <c r="F98" s="265"/>
      <c r="G98" s="265"/>
      <c r="H98" s="265"/>
      <c r="I98" s="265"/>
      <c r="J98" s="265"/>
      <c r="K98" s="266"/>
    </row>
    <row r="99" spans="2:11" s="1" customFormat="1" ht="18.75" customHeight="1">
      <c r="B99" s="267"/>
      <c r="C99" s="268"/>
      <c r="D99" s="268"/>
      <c r="E99" s="268"/>
      <c r="F99" s="268"/>
      <c r="G99" s="268"/>
      <c r="H99" s="268"/>
      <c r="I99" s="268"/>
      <c r="J99" s="268"/>
      <c r="K99" s="267"/>
    </row>
    <row r="100" spans="2:11" s="1" customFormat="1" ht="18.75" customHeight="1">
      <c r="B100" s="247"/>
      <c r="C100" s="247"/>
      <c r="D100" s="247"/>
      <c r="E100" s="247"/>
      <c r="F100" s="247"/>
      <c r="G100" s="247"/>
      <c r="H100" s="247"/>
      <c r="I100" s="247"/>
      <c r="J100" s="247"/>
      <c r="K100" s="247"/>
    </row>
    <row r="101" spans="2:11" s="1" customFormat="1" ht="7.5" customHeight="1">
      <c r="B101" s="248"/>
      <c r="C101" s="249"/>
      <c r="D101" s="249"/>
      <c r="E101" s="249"/>
      <c r="F101" s="249"/>
      <c r="G101" s="249"/>
      <c r="H101" s="249"/>
      <c r="I101" s="249"/>
      <c r="J101" s="249"/>
      <c r="K101" s="250"/>
    </row>
    <row r="102" spans="2:11" s="1" customFormat="1" ht="45" customHeight="1">
      <c r="B102" s="251"/>
      <c r="C102" s="349" t="s">
        <v>366</v>
      </c>
      <c r="D102" s="349"/>
      <c r="E102" s="349"/>
      <c r="F102" s="349"/>
      <c r="G102" s="349"/>
      <c r="H102" s="349"/>
      <c r="I102" s="349"/>
      <c r="J102" s="349"/>
      <c r="K102" s="252"/>
    </row>
    <row r="103" spans="2:11" s="1" customFormat="1" ht="17.25" customHeight="1">
      <c r="B103" s="251"/>
      <c r="C103" s="253" t="s">
        <v>321</v>
      </c>
      <c r="D103" s="253"/>
      <c r="E103" s="253"/>
      <c r="F103" s="253" t="s">
        <v>322</v>
      </c>
      <c r="G103" s="254"/>
      <c r="H103" s="253" t="s">
        <v>54</v>
      </c>
      <c r="I103" s="253" t="s">
        <v>57</v>
      </c>
      <c r="J103" s="253" t="s">
        <v>323</v>
      </c>
      <c r="K103" s="252"/>
    </row>
    <row r="104" spans="2:11" s="1" customFormat="1" ht="17.25" customHeight="1">
      <c r="B104" s="251"/>
      <c r="C104" s="255" t="s">
        <v>324</v>
      </c>
      <c r="D104" s="255"/>
      <c r="E104" s="255"/>
      <c r="F104" s="256" t="s">
        <v>325</v>
      </c>
      <c r="G104" s="257"/>
      <c r="H104" s="255"/>
      <c r="I104" s="255"/>
      <c r="J104" s="255" t="s">
        <v>326</v>
      </c>
      <c r="K104" s="252"/>
    </row>
    <row r="105" spans="2:11" s="1" customFormat="1" ht="5.25" customHeight="1">
      <c r="B105" s="251"/>
      <c r="C105" s="253"/>
      <c r="D105" s="253"/>
      <c r="E105" s="253"/>
      <c r="F105" s="253"/>
      <c r="G105" s="269"/>
      <c r="H105" s="253"/>
      <c r="I105" s="253"/>
      <c r="J105" s="253"/>
      <c r="K105" s="252"/>
    </row>
    <row r="106" spans="2:11" s="1" customFormat="1" ht="15" customHeight="1">
      <c r="B106" s="251"/>
      <c r="C106" s="240" t="s">
        <v>53</v>
      </c>
      <c r="D106" s="258"/>
      <c r="E106" s="258"/>
      <c r="F106" s="260" t="s">
        <v>327</v>
      </c>
      <c r="G106" s="269"/>
      <c r="H106" s="240" t="s">
        <v>367</v>
      </c>
      <c r="I106" s="240" t="s">
        <v>329</v>
      </c>
      <c r="J106" s="240">
        <v>20</v>
      </c>
      <c r="K106" s="252"/>
    </row>
    <row r="107" spans="2:11" s="1" customFormat="1" ht="15" customHeight="1">
      <c r="B107" s="251"/>
      <c r="C107" s="240" t="s">
        <v>330</v>
      </c>
      <c r="D107" s="240"/>
      <c r="E107" s="240"/>
      <c r="F107" s="260" t="s">
        <v>327</v>
      </c>
      <c r="G107" s="240"/>
      <c r="H107" s="240" t="s">
        <v>367</v>
      </c>
      <c r="I107" s="240" t="s">
        <v>329</v>
      </c>
      <c r="J107" s="240">
        <v>120</v>
      </c>
      <c r="K107" s="252"/>
    </row>
    <row r="108" spans="2:11" s="1" customFormat="1" ht="15" customHeight="1">
      <c r="B108" s="261"/>
      <c r="C108" s="240" t="s">
        <v>332</v>
      </c>
      <c r="D108" s="240"/>
      <c r="E108" s="240"/>
      <c r="F108" s="260" t="s">
        <v>333</v>
      </c>
      <c r="G108" s="240"/>
      <c r="H108" s="240" t="s">
        <v>367</v>
      </c>
      <c r="I108" s="240" t="s">
        <v>329</v>
      </c>
      <c r="J108" s="240">
        <v>50</v>
      </c>
      <c r="K108" s="252"/>
    </row>
    <row r="109" spans="2:11" s="1" customFormat="1" ht="15" customHeight="1">
      <c r="B109" s="261"/>
      <c r="C109" s="240" t="s">
        <v>335</v>
      </c>
      <c r="D109" s="240"/>
      <c r="E109" s="240"/>
      <c r="F109" s="260" t="s">
        <v>327</v>
      </c>
      <c r="G109" s="240"/>
      <c r="H109" s="240" t="s">
        <v>367</v>
      </c>
      <c r="I109" s="240" t="s">
        <v>337</v>
      </c>
      <c r="J109" s="240"/>
      <c r="K109" s="252"/>
    </row>
    <row r="110" spans="2:11" s="1" customFormat="1" ht="15" customHeight="1">
      <c r="B110" s="261"/>
      <c r="C110" s="240" t="s">
        <v>346</v>
      </c>
      <c r="D110" s="240"/>
      <c r="E110" s="240"/>
      <c r="F110" s="260" t="s">
        <v>333</v>
      </c>
      <c r="G110" s="240"/>
      <c r="H110" s="240" t="s">
        <v>367</v>
      </c>
      <c r="I110" s="240" t="s">
        <v>329</v>
      </c>
      <c r="J110" s="240">
        <v>50</v>
      </c>
      <c r="K110" s="252"/>
    </row>
    <row r="111" spans="2:11" s="1" customFormat="1" ht="15" customHeight="1">
      <c r="B111" s="261"/>
      <c r="C111" s="240" t="s">
        <v>354</v>
      </c>
      <c r="D111" s="240"/>
      <c r="E111" s="240"/>
      <c r="F111" s="260" t="s">
        <v>333</v>
      </c>
      <c r="G111" s="240"/>
      <c r="H111" s="240" t="s">
        <v>367</v>
      </c>
      <c r="I111" s="240" t="s">
        <v>329</v>
      </c>
      <c r="J111" s="240">
        <v>50</v>
      </c>
      <c r="K111" s="252"/>
    </row>
    <row r="112" spans="2:11" s="1" customFormat="1" ht="15" customHeight="1">
      <c r="B112" s="261"/>
      <c r="C112" s="240" t="s">
        <v>352</v>
      </c>
      <c r="D112" s="240"/>
      <c r="E112" s="240"/>
      <c r="F112" s="260" t="s">
        <v>333</v>
      </c>
      <c r="G112" s="240"/>
      <c r="H112" s="240" t="s">
        <v>367</v>
      </c>
      <c r="I112" s="240" t="s">
        <v>329</v>
      </c>
      <c r="J112" s="240">
        <v>50</v>
      </c>
      <c r="K112" s="252"/>
    </row>
    <row r="113" spans="2:11" s="1" customFormat="1" ht="15" customHeight="1">
      <c r="B113" s="261"/>
      <c r="C113" s="240" t="s">
        <v>53</v>
      </c>
      <c r="D113" s="240"/>
      <c r="E113" s="240"/>
      <c r="F113" s="260" t="s">
        <v>327</v>
      </c>
      <c r="G113" s="240"/>
      <c r="H113" s="240" t="s">
        <v>368</v>
      </c>
      <c r="I113" s="240" t="s">
        <v>329</v>
      </c>
      <c r="J113" s="240">
        <v>20</v>
      </c>
      <c r="K113" s="252"/>
    </row>
    <row r="114" spans="2:11" s="1" customFormat="1" ht="15" customHeight="1">
      <c r="B114" s="261"/>
      <c r="C114" s="240" t="s">
        <v>369</v>
      </c>
      <c r="D114" s="240"/>
      <c r="E114" s="240"/>
      <c r="F114" s="260" t="s">
        <v>327</v>
      </c>
      <c r="G114" s="240"/>
      <c r="H114" s="240" t="s">
        <v>370</v>
      </c>
      <c r="I114" s="240" t="s">
        <v>329</v>
      </c>
      <c r="J114" s="240">
        <v>120</v>
      </c>
      <c r="K114" s="252"/>
    </row>
    <row r="115" spans="2:11" s="1" customFormat="1" ht="15" customHeight="1">
      <c r="B115" s="261"/>
      <c r="C115" s="240" t="s">
        <v>38</v>
      </c>
      <c r="D115" s="240"/>
      <c r="E115" s="240"/>
      <c r="F115" s="260" t="s">
        <v>327</v>
      </c>
      <c r="G115" s="240"/>
      <c r="H115" s="240" t="s">
        <v>371</v>
      </c>
      <c r="I115" s="240" t="s">
        <v>362</v>
      </c>
      <c r="J115" s="240"/>
      <c r="K115" s="252"/>
    </row>
    <row r="116" spans="2:11" s="1" customFormat="1" ht="15" customHeight="1">
      <c r="B116" s="261"/>
      <c r="C116" s="240" t="s">
        <v>48</v>
      </c>
      <c r="D116" s="240"/>
      <c r="E116" s="240"/>
      <c r="F116" s="260" t="s">
        <v>327</v>
      </c>
      <c r="G116" s="240"/>
      <c r="H116" s="240" t="s">
        <v>372</v>
      </c>
      <c r="I116" s="240" t="s">
        <v>362</v>
      </c>
      <c r="J116" s="240"/>
      <c r="K116" s="252"/>
    </row>
    <row r="117" spans="2:11" s="1" customFormat="1" ht="15" customHeight="1">
      <c r="B117" s="261"/>
      <c r="C117" s="240" t="s">
        <v>57</v>
      </c>
      <c r="D117" s="240"/>
      <c r="E117" s="240"/>
      <c r="F117" s="260" t="s">
        <v>327</v>
      </c>
      <c r="G117" s="240"/>
      <c r="H117" s="240" t="s">
        <v>373</v>
      </c>
      <c r="I117" s="240" t="s">
        <v>374</v>
      </c>
      <c r="J117" s="240"/>
      <c r="K117" s="252"/>
    </row>
    <row r="118" spans="2:11" s="1" customFormat="1" ht="15" customHeight="1">
      <c r="B118" s="264"/>
      <c r="C118" s="270"/>
      <c r="D118" s="270"/>
      <c r="E118" s="270"/>
      <c r="F118" s="270"/>
      <c r="G118" s="270"/>
      <c r="H118" s="270"/>
      <c r="I118" s="270"/>
      <c r="J118" s="270"/>
      <c r="K118" s="266"/>
    </row>
    <row r="119" spans="2:11" s="1" customFormat="1" ht="18.75" customHeight="1">
      <c r="B119" s="271"/>
      <c r="C119" s="237"/>
      <c r="D119" s="237"/>
      <c r="E119" s="237"/>
      <c r="F119" s="272"/>
      <c r="G119" s="237"/>
      <c r="H119" s="237"/>
      <c r="I119" s="237"/>
      <c r="J119" s="237"/>
      <c r="K119" s="271"/>
    </row>
    <row r="120" spans="2:11" s="1" customFormat="1" ht="18.75" customHeight="1">
      <c r="B120" s="247"/>
      <c r="C120" s="247"/>
      <c r="D120" s="247"/>
      <c r="E120" s="247"/>
      <c r="F120" s="247"/>
      <c r="G120" s="247"/>
      <c r="H120" s="247"/>
      <c r="I120" s="247"/>
      <c r="J120" s="247"/>
      <c r="K120" s="247"/>
    </row>
    <row r="121" spans="2:11" s="1" customFormat="1" ht="7.5" customHeight="1">
      <c r="B121" s="273"/>
      <c r="C121" s="274"/>
      <c r="D121" s="274"/>
      <c r="E121" s="274"/>
      <c r="F121" s="274"/>
      <c r="G121" s="274"/>
      <c r="H121" s="274"/>
      <c r="I121" s="274"/>
      <c r="J121" s="274"/>
      <c r="K121" s="275"/>
    </row>
    <row r="122" spans="2:11" s="1" customFormat="1" ht="45" customHeight="1">
      <c r="B122" s="276"/>
      <c r="C122" s="350" t="s">
        <v>375</v>
      </c>
      <c r="D122" s="350"/>
      <c r="E122" s="350"/>
      <c r="F122" s="350"/>
      <c r="G122" s="350"/>
      <c r="H122" s="350"/>
      <c r="I122" s="350"/>
      <c r="J122" s="350"/>
      <c r="K122" s="277"/>
    </row>
    <row r="123" spans="2:11" s="1" customFormat="1" ht="17.25" customHeight="1">
      <c r="B123" s="278"/>
      <c r="C123" s="253" t="s">
        <v>321</v>
      </c>
      <c r="D123" s="253"/>
      <c r="E123" s="253"/>
      <c r="F123" s="253" t="s">
        <v>322</v>
      </c>
      <c r="G123" s="254"/>
      <c r="H123" s="253" t="s">
        <v>54</v>
      </c>
      <c r="I123" s="253" t="s">
        <v>57</v>
      </c>
      <c r="J123" s="253" t="s">
        <v>323</v>
      </c>
      <c r="K123" s="279"/>
    </row>
    <row r="124" spans="2:11" s="1" customFormat="1" ht="17.25" customHeight="1">
      <c r="B124" s="278"/>
      <c r="C124" s="255" t="s">
        <v>324</v>
      </c>
      <c r="D124" s="255"/>
      <c r="E124" s="255"/>
      <c r="F124" s="256" t="s">
        <v>325</v>
      </c>
      <c r="G124" s="257"/>
      <c r="H124" s="255"/>
      <c r="I124" s="255"/>
      <c r="J124" s="255" t="s">
        <v>326</v>
      </c>
      <c r="K124" s="279"/>
    </row>
    <row r="125" spans="2:11" s="1" customFormat="1" ht="5.25" customHeight="1">
      <c r="B125" s="280"/>
      <c r="C125" s="258"/>
      <c r="D125" s="258"/>
      <c r="E125" s="258"/>
      <c r="F125" s="258"/>
      <c r="G125" s="240"/>
      <c r="H125" s="258"/>
      <c r="I125" s="258"/>
      <c r="J125" s="258"/>
      <c r="K125" s="281"/>
    </row>
    <row r="126" spans="2:11" s="1" customFormat="1" ht="15" customHeight="1">
      <c r="B126" s="280"/>
      <c r="C126" s="240" t="s">
        <v>330</v>
      </c>
      <c r="D126" s="258"/>
      <c r="E126" s="258"/>
      <c r="F126" s="260" t="s">
        <v>327</v>
      </c>
      <c r="G126" s="240"/>
      <c r="H126" s="240" t="s">
        <v>367</v>
      </c>
      <c r="I126" s="240" t="s">
        <v>329</v>
      </c>
      <c r="J126" s="240">
        <v>120</v>
      </c>
      <c r="K126" s="282"/>
    </row>
    <row r="127" spans="2:11" s="1" customFormat="1" ht="15" customHeight="1">
      <c r="B127" s="280"/>
      <c r="C127" s="240" t="s">
        <v>376</v>
      </c>
      <c r="D127" s="240"/>
      <c r="E127" s="240"/>
      <c r="F127" s="260" t="s">
        <v>327</v>
      </c>
      <c r="G127" s="240"/>
      <c r="H127" s="240" t="s">
        <v>377</v>
      </c>
      <c r="I127" s="240" t="s">
        <v>329</v>
      </c>
      <c r="J127" s="240" t="s">
        <v>378</v>
      </c>
      <c r="K127" s="282"/>
    </row>
    <row r="128" spans="2:11" s="1" customFormat="1" ht="15" customHeight="1">
      <c r="B128" s="280"/>
      <c r="C128" s="240" t="s">
        <v>275</v>
      </c>
      <c r="D128" s="240"/>
      <c r="E128" s="240"/>
      <c r="F128" s="260" t="s">
        <v>327</v>
      </c>
      <c r="G128" s="240"/>
      <c r="H128" s="240" t="s">
        <v>379</v>
      </c>
      <c r="I128" s="240" t="s">
        <v>329</v>
      </c>
      <c r="J128" s="240" t="s">
        <v>378</v>
      </c>
      <c r="K128" s="282"/>
    </row>
    <row r="129" spans="2:11" s="1" customFormat="1" ht="15" customHeight="1">
      <c r="B129" s="280"/>
      <c r="C129" s="240" t="s">
        <v>338</v>
      </c>
      <c r="D129" s="240"/>
      <c r="E129" s="240"/>
      <c r="F129" s="260" t="s">
        <v>333</v>
      </c>
      <c r="G129" s="240"/>
      <c r="H129" s="240" t="s">
        <v>339</v>
      </c>
      <c r="I129" s="240" t="s">
        <v>329</v>
      </c>
      <c r="J129" s="240">
        <v>15</v>
      </c>
      <c r="K129" s="282"/>
    </row>
    <row r="130" spans="2:11" s="1" customFormat="1" ht="15" customHeight="1">
      <c r="B130" s="280"/>
      <c r="C130" s="262" t="s">
        <v>340</v>
      </c>
      <c r="D130" s="262"/>
      <c r="E130" s="262"/>
      <c r="F130" s="263" t="s">
        <v>333</v>
      </c>
      <c r="G130" s="262"/>
      <c r="H130" s="262" t="s">
        <v>341</v>
      </c>
      <c r="I130" s="262" t="s">
        <v>329</v>
      </c>
      <c r="J130" s="262">
        <v>15</v>
      </c>
      <c r="K130" s="282"/>
    </row>
    <row r="131" spans="2:11" s="1" customFormat="1" ht="15" customHeight="1">
      <c r="B131" s="280"/>
      <c r="C131" s="262" t="s">
        <v>342</v>
      </c>
      <c r="D131" s="262"/>
      <c r="E131" s="262"/>
      <c r="F131" s="263" t="s">
        <v>333</v>
      </c>
      <c r="G131" s="262"/>
      <c r="H131" s="262" t="s">
        <v>343</v>
      </c>
      <c r="I131" s="262" t="s">
        <v>329</v>
      </c>
      <c r="J131" s="262">
        <v>20</v>
      </c>
      <c r="K131" s="282"/>
    </row>
    <row r="132" spans="2:11" s="1" customFormat="1" ht="15" customHeight="1">
      <c r="B132" s="280"/>
      <c r="C132" s="262" t="s">
        <v>344</v>
      </c>
      <c r="D132" s="262"/>
      <c r="E132" s="262"/>
      <c r="F132" s="263" t="s">
        <v>333</v>
      </c>
      <c r="G132" s="262"/>
      <c r="H132" s="262" t="s">
        <v>345</v>
      </c>
      <c r="I132" s="262" t="s">
        <v>329</v>
      </c>
      <c r="J132" s="262">
        <v>20</v>
      </c>
      <c r="K132" s="282"/>
    </row>
    <row r="133" spans="2:11" s="1" customFormat="1" ht="15" customHeight="1">
      <c r="B133" s="280"/>
      <c r="C133" s="240" t="s">
        <v>332</v>
      </c>
      <c r="D133" s="240"/>
      <c r="E133" s="240"/>
      <c r="F133" s="260" t="s">
        <v>333</v>
      </c>
      <c r="G133" s="240"/>
      <c r="H133" s="240" t="s">
        <v>367</v>
      </c>
      <c r="I133" s="240" t="s">
        <v>329</v>
      </c>
      <c r="J133" s="240">
        <v>50</v>
      </c>
      <c r="K133" s="282"/>
    </row>
    <row r="134" spans="2:11" s="1" customFormat="1" ht="15" customHeight="1">
      <c r="B134" s="280"/>
      <c r="C134" s="240" t="s">
        <v>346</v>
      </c>
      <c r="D134" s="240"/>
      <c r="E134" s="240"/>
      <c r="F134" s="260" t="s">
        <v>333</v>
      </c>
      <c r="G134" s="240"/>
      <c r="H134" s="240" t="s">
        <v>367</v>
      </c>
      <c r="I134" s="240" t="s">
        <v>329</v>
      </c>
      <c r="J134" s="240">
        <v>50</v>
      </c>
      <c r="K134" s="282"/>
    </row>
    <row r="135" spans="2:11" s="1" customFormat="1" ht="15" customHeight="1">
      <c r="B135" s="280"/>
      <c r="C135" s="240" t="s">
        <v>352</v>
      </c>
      <c r="D135" s="240"/>
      <c r="E135" s="240"/>
      <c r="F135" s="260" t="s">
        <v>333</v>
      </c>
      <c r="G135" s="240"/>
      <c r="H135" s="240" t="s">
        <v>367</v>
      </c>
      <c r="I135" s="240" t="s">
        <v>329</v>
      </c>
      <c r="J135" s="240">
        <v>50</v>
      </c>
      <c r="K135" s="282"/>
    </row>
    <row r="136" spans="2:11" s="1" customFormat="1" ht="15" customHeight="1">
      <c r="B136" s="280"/>
      <c r="C136" s="240" t="s">
        <v>354</v>
      </c>
      <c r="D136" s="240"/>
      <c r="E136" s="240"/>
      <c r="F136" s="260" t="s">
        <v>333</v>
      </c>
      <c r="G136" s="240"/>
      <c r="H136" s="240" t="s">
        <v>367</v>
      </c>
      <c r="I136" s="240" t="s">
        <v>329</v>
      </c>
      <c r="J136" s="240">
        <v>50</v>
      </c>
      <c r="K136" s="282"/>
    </row>
    <row r="137" spans="2:11" s="1" customFormat="1" ht="15" customHeight="1">
      <c r="B137" s="280"/>
      <c r="C137" s="240" t="s">
        <v>355</v>
      </c>
      <c r="D137" s="240"/>
      <c r="E137" s="240"/>
      <c r="F137" s="260" t="s">
        <v>333</v>
      </c>
      <c r="G137" s="240"/>
      <c r="H137" s="240" t="s">
        <v>380</v>
      </c>
      <c r="I137" s="240" t="s">
        <v>329</v>
      </c>
      <c r="J137" s="240">
        <v>255</v>
      </c>
      <c r="K137" s="282"/>
    </row>
    <row r="138" spans="2:11" s="1" customFormat="1" ht="15" customHeight="1">
      <c r="B138" s="280"/>
      <c r="C138" s="240" t="s">
        <v>357</v>
      </c>
      <c r="D138" s="240"/>
      <c r="E138" s="240"/>
      <c r="F138" s="260" t="s">
        <v>327</v>
      </c>
      <c r="G138" s="240"/>
      <c r="H138" s="240" t="s">
        <v>381</v>
      </c>
      <c r="I138" s="240" t="s">
        <v>359</v>
      </c>
      <c r="J138" s="240"/>
      <c r="K138" s="282"/>
    </row>
    <row r="139" spans="2:11" s="1" customFormat="1" ht="15" customHeight="1">
      <c r="B139" s="280"/>
      <c r="C139" s="240" t="s">
        <v>360</v>
      </c>
      <c r="D139" s="240"/>
      <c r="E139" s="240"/>
      <c r="F139" s="260" t="s">
        <v>327</v>
      </c>
      <c r="G139" s="240"/>
      <c r="H139" s="240" t="s">
        <v>382</v>
      </c>
      <c r="I139" s="240" t="s">
        <v>362</v>
      </c>
      <c r="J139" s="240"/>
      <c r="K139" s="282"/>
    </row>
    <row r="140" spans="2:11" s="1" customFormat="1" ht="15" customHeight="1">
      <c r="B140" s="280"/>
      <c r="C140" s="240" t="s">
        <v>363</v>
      </c>
      <c r="D140" s="240"/>
      <c r="E140" s="240"/>
      <c r="F140" s="260" t="s">
        <v>327</v>
      </c>
      <c r="G140" s="240"/>
      <c r="H140" s="240" t="s">
        <v>363</v>
      </c>
      <c r="I140" s="240" t="s">
        <v>362</v>
      </c>
      <c r="J140" s="240"/>
      <c r="K140" s="282"/>
    </row>
    <row r="141" spans="2:11" s="1" customFormat="1" ht="15" customHeight="1">
      <c r="B141" s="280"/>
      <c r="C141" s="240" t="s">
        <v>38</v>
      </c>
      <c r="D141" s="240"/>
      <c r="E141" s="240"/>
      <c r="F141" s="260" t="s">
        <v>327</v>
      </c>
      <c r="G141" s="240"/>
      <c r="H141" s="240" t="s">
        <v>383</v>
      </c>
      <c r="I141" s="240" t="s">
        <v>362</v>
      </c>
      <c r="J141" s="240"/>
      <c r="K141" s="282"/>
    </row>
    <row r="142" spans="2:11" s="1" customFormat="1" ht="15" customHeight="1">
      <c r="B142" s="280"/>
      <c r="C142" s="240" t="s">
        <v>384</v>
      </c>
      <c r="D142" s="240"/>
      <c r="E142" s="240"/>
      <c r="F142" s="260" t="s">
        <v>327</v>
      </c>
      <c r="G142" s="240"/>
      <c r="H142" s="240" t="s">
        <v>385</v>
      </c>
      <c r="I142" s="240" t="s">
        <v>362</v>
      </c>
      <c r="J142" s="240"/>
      <c r="K142" s="282"/>
    </row>
    <row r="143" spans="2:11" s="1" customFormat="1" ht="15" customHeight="1">
      <c r="B143" s="283"/>
      <c r="C143" s="284"/>
      <c r="D143" s="284"/>
      <c r="E143" s="284"/>
      <c r="F143" s="284"/>
      <c r="G143" s="284"/>
      <c r="H143" s="284"/>
      <c r="I143" s="284"/>
      <c r="J143" s="284"/>
      <c r="K143" s="285"/>
    </row>
    <row r="144" spans="2:11" s="1" customFormat="1" ht="18.75" customHeight="1">
      <c r="B144" s="237"/>
      <c r="C144" s="237"/>
      <c r="D144" s="237"/>
      <c r="E144" s="237"/>
      <c r="F144" s="272"/>
      <c r="G144" s="237"/>
      <c r="H144" s="237"/>
      <c r="I144" s="237"/>
      <c r="J144" s="237"/>
      <c r="K144" s="237"/>
    </row>
    <row r="145" spans="2:11" s="1" customFormat="1" ht="18.75" customHeight="1">
      <c r="B145" s="247"/>
      <c r="C145" s="247"/>
      <c r="D145" s="247"/>
      <c r="E145" s="247"/>
      <c r="F145" s="247"/>
      <c r="G145" s="247"/>
      <c r="H145" s="247"/>
      <c r="I145" s="247"/>
      <c r="J145" s="247"/>
      <c r="K145" s="247"/>
    </row>
    <row r="146" spans="2:11" s="1" customFormat="1" ht="7.5" customHeight="1">
      <c r="B146" s="248"/>
      <c r="C146" s="249"/>
      <c r="D146" s="249"/>
      <c r="E146" s="249"/>
      <c r="F146" s="249"/>
      <c r="G146" s="249"/>
      <c r="H146" s="249"/>
      <c r="I146" s="249"/>
      <c r="J146" s="249"/>
      <c r="K146" s="250"/>
    </row>
    <row r="147" spans="2:11" s="1" customFormat="1" ht="45" customHeight="1">
      <c r="B147" s="251"/>
      <c r="C147" s="349" t="s">
        <v>386</v>
      </c>
      <c r="D147" s="349"/>
      <c r="E147" s="349"/>
      <c r="F147" s="349"/>
      <c r="G147" s="349"/>
      <c r="H147" s="349"/>
      <c r="I147" s="349"/>
      <c r="J147" s="349"/>
      <c r="K147" s="252"/>
    </row>
    <row r="148" spans="2:11" s="1" customFormat="1" ht="17.25" customHeight="1">
      <c r="B148" s="251"/>
      <c r="C148" s="253" t="s">
        <v>321</v>
      </c>
      <c r="D148" s="253"/>
      <c r="E148" s="253"/>
      <c r="F148" s="253" t="s">
        <v>322</v>
      </c>
      <c r="G148" s="254"/>
      <c r="H148" s="253" t="s">
        <v>54</v>
      </c>
      <c r="I148" s="253" t="s">
        <v>57</v>
      </c>
      <c r="J148" s="253" t="s">
        <v>323</v>
      </c>
      <c r="K148" s="252"/>
    </row>
    <row r="149" spans="2:11" s="1" customFormat="1" ht="17.25" customHeight="1">
      <c r="B149" s="251"/>
      <c r="C149" s="255" t="s">
        <v>324</v>
      </c>
      <c r="D149" s="255"/>
      <c r="E149" s="255"/>
      <c r="F149" s="256" t="s">
        <v>325</v>
      </c>
      <c r="G149" s="257"/>
      <c r="H149" s="255"/>
      <c r="I149" s="255"/>
      <c r="J149" s="255" t="s">
        <v>326</v>
      </c>
      <c r="K149" s="252"/>
    </row>
    <row r="150" spans="2:11" s="1" customFormat="1" ht="5.25" customHeight="1">
      <c r="B150" s="261"/>
      <c r="C150" s="258"/>
      <c r="D150" s="258"/>
      <c r="E150" s="258"/>
      <c r="F150" s="258"/>
      <c r="G150" s="259"/>
      <c r="H150" s="258"/>
      <c r="I150" s="258"/>
      <c r="J150" s="258"/>
      <c r="K150" s="282"/>
    </row>
    <row r="151" spans="2:11" s="1" customFormat="1" ht="15" customHeight="1">
      <c r="B151" s="261"/>
      <c r="C151" s="286" t="s">
        <v>330</v>
      </c>
      <c r="D151" s="240"/>
      <c r="E151" s="240"/>
      <c r="F151" s="287" t="s">
        <v>327</v>
      </c>
      <c r="G151" s="240"/>
      <c r="H151" s="286" t="s">
        <v>367</v>
      </c>
      <c r="I151" s="286" t="s">
        <v>329</v>
      </c>
      <c r="J151" s="286">
        <v>120</v>
      </c>
      <c r="K151" s="282"/>
    </row>
    <row r="152" spans="2:11" s="1" customFormat="1" ht="15" customHeight="1">
      <c r="B152" s="261"/>
      <c r="C152" s="286" t="s">
        <v>376</v>
      </c>
      <c r="D152" s="240"/>
      <c r="E152" s="240"/>
      <c r="F152" s="287" t="s">
        <v>327</v>
      </c>
      <c r="G152" s="240"/>
      <c r="H152" s="286" t="s">
        <v>387</v>
      </c>
      <c r="I152" s="286" t="s">
        <v>329</v>
      </c>
      <c r="J152" s="286" t="s">
        <v>378</v>
      </c>
      <c r="K152" s="282"/>
    </row>
    <row r="153" spans="2:11" s="1" customFormat="1" ht="15" customHeight="1">
      <c r="B153" s="261"/>
      <c r="C153" s="286" t="s">
        <v>275</v>
      </c>
      <c r="D153" s="240"/>
      <c r="E153" s="240"/>
      <c r="F153" s="287" t="s">
        <v>327</v>
      </c>
      <c r="G153" s="240"/>
      <c r="H153" s="286" t="s">
        <v>388</v>
      </c>
      <c r="I153" s="286" t="s">
        <v>329</v>
      </c>
      <c r="J153" s="286" t="s">
        <v>378</v>
      </c>
      <c r="K153" s="282"/>
    </row>
    <row r="154" spans="2:11" s="1" customFormat="1" ht="15" customHeight="1">
      <c r="B154" s="261"/>
      <c r="C154" s="286" t="s">
        <v>332</v>
      </c>
      <c r="D154" s="240"/>
      <c r="E154" s="240"/>
      <c r="F154" s="287" t="s">
        <v>333</v>
      </c>
      <c r="G154" s="240"/>
      <c r="H154" s="286" t="s">
        <v>367</v>
      </c>
      <c r="I154" s="286" t="s">
        <v>329</v>
      </c>
      <c r="J154" s="286">
        <v>50</v>
      </c>
      <c r="K154" s="282"/>
    </row>
    <row r="155" spans="2:11" s="1" customFormat="1" ht="15" customHeight="1">
      <c r="B155" s="261"/>
      <c r="C155" s="286" t="s">
        <v>335</v>
      </c>
      <c r="D155" s="240"/>
      <c r="E155" s="240"/>
      <c r="F155" s="287" t="s">
        <v>327</v>
      </c>
      <c r="G155" s="240"/>
      <c r="H155" s="286" t="s">
        <v>367</v>
      </c>
      <c r="I155" s="286" t="s">
        <v>337</v>
      </c>
      <c r="J155" s="286"/>
      <c r="K155" s="282"/>
    </row>
    <row r="156" spans="2:11" s="1" customFormat="1" ht="15" customHeight="1">
      <c r="B156" s="261"/>
      <c r="C156" s="286" t="s">
        <v>346</v>
      </c>
      <c r="D156" s="240"/>
      <c r="E156" s="240"/>
      <c r="F156" s="287" t="s">
        <v>333</v>
      </c>
      <c r="G156" s="240"/>
      <c r="H156" s="286" t="s">
        <v>367</v>
      </c>
      <c r="I156" s="286" t="s">
        <v>329</v>
      </c>
      <c r="J156" s="286">
        <v>50</v>
      </c>
      <c r="K156" s="282"/>
    </row>
    <row r="157" spans="2:11" s="1" customFormat="1" ht="15" customHeight="1">
      <c r="B157" s="261"/>
      <c r="C157" s="286" t="s">
        <v>354</v>
      </c>
      <c r="D157" s="240"/>
      <c r="E157" s="240"/>
      <c r="F157" s="287" t="s">
        <v>333</v>
      </c>
      <c r="G157" s="240"/>
      <c r="H157" s="286" t="s">
        <v>367</v>
      </c>
      <c r="I157" s="286" t="s">
        <v>329</v>
      </c>
      <c r="J157" s="286">
        <v>50</v>
      </c>
      <c r="K157" s="282"/>
    </row>
    <row r="158" spans="2:11" s="1" customFormat="1" ht="15" customHeight="1">
      <c r="B158" s="261"/>
      <c r="C158" s="286" t="s">
        <v>352</v>
      </c>
      <c r="D158" s="240"/>
      <c r="E158" s="240"/>
      <c r="F158" s="287" t="s">
        <v>333</v>
      </c>
      <c r="G158" s="240"/>
      <c r="H158" s="286" t="s">
        <v>367</v>
      </c>
      <c r="I158" s="286" t="s">
        <v>329</v>
      </c>
      <c r="J158" s="286">
        <v>50</v>
      </c>
      <c r="K158" s="282"/>
    </row>
    <row r="159" spans="2:11" s="1" customFormat="1" ht="15" customHeight="1">
      <c r="B159" s="261"/>
      <c r="C159" s="286" t="s">
        <v>96</v>
      </c>
      <c r="D159" s="240"/>
      <c r="E159" s="240"/>
      <c r="F159" s="287" t="s">
        <v>327</v>
      </c>
      <c r="G159" s="240"/>
      <c r="H159" s="286" t="s">
        <v>389</v>
      </c>
      <c r="I159" s="286" t="s">
        <v>329</v>
      </c>
      <c r="J159" s="286" t="s">
        <v>390</v>
      </c>
      <c r="K159" s="282"/>
    </row>
    <row r="160" spans="2:11" s="1" customFormat="1" ht="15" customHeight="1">
      <c r="B160" s="261"/>
      <c r="C160" s="286" t="s">
        <v>391</v>
      </c>
      <c r="D160" s="240"/>
      <c r="E160" s="240"/>
      <c r="F160" s="287" t="s">
        <v>327</v>
      </c>
      <c r="G160" s="240"/>
      <c r="H160" s="286" t="s">
        <v>392</v>
      </c>
      <c r="I160" s="286" t="s">
        <v>362</v>
      </c>
      <c r="J160" s="286"/>
      <c r="K160" s="282"/>
    </row>
    <row r="161" spans="2:11" s="1" customFormat="1" ht="15" customHeight="1">
      <c r="B161" s="288"/>
      <c r="C161" s="270"/>
      <c r="D161" s="270"/>
      <c r="E161" s="270"/>
      <c r="F161" s="270"/>
      <c r="G161" s="270"/>
      <c r="H161" s="270"/>
      <c r="I161" s="270"/>
      <c r="J161" s="270"/>
      <c r="K161" s="289"/>
    </row>
    <row r="162" spans="2:11" s="1" customFormat="1" ht="18.75" customHeight="1">
      <c r="B162" s="237"/>
      <c r="C162" s="240"/>
      <c r="D162" s="240"/>
      <c r="E162" s="240"/>
      <c r="F162" s="260"/>
      <c r="G162" s="240"/>
      <c r="H162" s="240"/>
      <c r="I162" s="240"/>
      <c r="J162" s="240"/>
      <c r="K162" s="237"/>
    </row>
    <row r="163" spans="2:11" s="1" customFormat="1" ht="18.75" customHeight="1">
      <c r="B163" s="247"/>
      <c r="C163" s="247"/>
      <c r="D163" s="247"/>
      <c r="E163" s="247"/>
      <c r="F163" s="247"/>
      <c r="G163" s="247"/>
      <c r="H163" s="247"/>
      <c r="I163" s="247"/>
      <c r="J163" s="247"/>
      <c r="K163" s="247"/>
    </row>
    <row r="164" spans="2:11" s="1" customFormat="1" ht="7.5" customHeight="1">
      <c r="B164" s="229"/>
      <c r="C164" s="230"/>
      <c r="D164" s="230"/>
      <c r="E164" s="230"/>
      <c r="F164" s="230"/>
      <c r="G164" s="230"/>
      <c r="H164" s="230"/>
      <c r="I164" s="230"/>
      <c r="J164" s="230"/>
      <c r="K164" s="231"/>
    </row>
    <row r="165" spans="2:11" s="1" customFormat="1" ht="45" customHeight="1">
      <c r="B165" s="232"/>
      <c r="C165" s="350" t="s">
        <v>393</v>
      </c>
      <c r="D165" s="350"/>
      <c r="E165" s="350"/>
      <c r="F165" s="350"/>
      <c r="G165" s="350"/>
      <c r="H165" s="350"/>
      <c r="I165" s="350"/>
      <c r="J165" s="350"/>
      <c r="K165" s="233"/>
    </row>
    <row r="166" spans="2:11" s="1" customFormat="1" ht="17.25" customHeight="1">
      <c r="B166" s="232"/>
      <c r="C166" s="253" t="s">
        <v>321</v>
      </c>
      <c r="D166" s="253"/>
      <c r="E166" s="253"/>
      <c r="F166" s="253" t="s">
        <v>322</v>
      </c>
      <c r="G166" s="290"/>
      <c r="H166" s="291" t="s">
        <v>54</v>
      </c>
      <c r="I166" s="291" t="s">
        <v>57</v>
      </c>
      <c r="J166" s="253" t="s">
        <v>323</v>
      </c>
      <c r="K166" s="233"/>
    </row>
    <row r="167" spans="2:11" s="1" customFormat="1" ht="17.25" customHeight="1">
      <c r="B167" s="234"/>
      <c r="C167" s="255" t="s">
        <v>324</v>
      </c>
      <c r="D167" s="255"/>
      <c r="E167" s="255"/>
      <c r="F167" s="256" t="s">
        <v>325</v>
      </c>
      <c r="G167" s="292"/>
      <c r="H167" s="293"/>
      <c r="I167" s="293"/>
      <c r="J167" s="255" t="s">
        <v>326</v>
      </c>
      <c r="K167" s="235"/>
    </row>
    <row r="168" spans="2:11" s="1" customFormat="1" ht="5.25" customHeight="1">
      <c r="B168" s="261"/>
      <c r="C168" s="258"/>
      <c r="D168" s="258"/>
      <c r="E168" s="258"/>
      <c r="F168" s="258"/>
      <c r="G168" s="259"/>
      <c r="H168" s="258"/>
      <c r="I168" s="258"/>
      <c r="J168" s="258"/>
      <c r="K168" s="282"/>
    </row>
    <row r="169" spans="2:11" s="1" customFormat="1" ht="15" customHeight="1">
      <c r="B169" s="261"/>
      <c r="C169" s="240" t="s">
        <v>330</v>
      </c>
      <c r="D169" s="240"/>
      <c r="E169" s="240"/>
      <c r="F169" s="260" t="s">
        <v>327</v>
      </c>
      <c r="G169" s="240"/>
      <c r="H169" s="240" t="s">
        <v>367</v>
      </c>
      <c r="I169" s="240" t="s">
        <v>329</v>
      </c>
      <c r="J169" s="240">
        <v>120</v>
      </c>
      <c r="K169" s="282"/>
    </row>
    <row r="170" spans="2:11" s="1" customFormat="1" ht="15" customHeight="1">
      <c r="B170" s="261"/>
      <c r="C170" s="240" t="s">
        <v>376</v>
      </c>
      <c r="D170" s="240"/>
      <c r="E170" s="240"/>
      <c r="F170" s="260" t="s">
        <v>327</v>
      </c>
      <c r="G170" s="240"/>
      <c r="H170" s="240" t="s">
        <v>377</v>
      </c>
      <c r="I170" s="240" t="s">
        <v>329</v>
      </c>
      <c r="J170" s="240" t="s">
        <v>378</v>
      </c>
      <c r="K170" s="282"/>
    </row>
    <row r="171" spans="2:11" s="1" customFormat="1" ht="15" customHeight="1">
      <c r="B171" s="261"/>
      <c r="C171" s="240" t="s">
        <v>275</v>
      </c>
      <c r="D171" s="240"/>
      <c r="E171" s="240"/>
      <c r="F171" s="260" t="s">
        <v>327</v>
      </c>
      <c r="G171" s="240"/>
      <c r="H171" s="240" t="s">
        <v>394</v>
      </c>
      <c r="I171" s="240" t="s">
        <v>329</v>
      </c>
      <c r="J171" s="240" t="s">
        <v>378</v>
      </c>
      <c r="K171" s="282"/>
    </row>
    <row r="172" spans="2:11" s="1" customFormat="1" ht="15" customHeight="1">
      <c r="B172" s="261"/>
      <c r="C172" s="240" t="s">
        <v>332</v>
      </c>
      <c r="D172" s="240"/>
      <c r="E172" s="240"/>
      <c r="F172" s="260" t="s">
        <v>333</v>
      </c>
      <c r="G172" s="240"/>
      <c r="H172" s="240" t="s">
        <v>394</v>
      </c>
      <c r="I172" s="240" t="s">
        <v>329</v>
      </c>
      <c r="J172" s="240">
        <v>50</v>
      </c>
      <c r="K172" s="282"/>
    </row>
    <row r="173" spans="2:11" s="1" customFormat="1" ht="15" customHeight="1">
      <c r="B173" s="261"/>
      <c r="C173" s="240" t="s">
        <v>335</v>
      </c>
      <c r="D173" s="240"/>
      <c r="E173" s="240"/>
      <c r="F173" s="260" t="s">
        <v>327</v>
      </c>
      <c r="G173" s="240"/>
      <c r="H173" s="240" t="s">
        <v>394</v>
      </c>
      <c r="I173" s="240" t="s">
        <v>337</v>
      </c>
      <c r="J173" s="240"/>
      <c r="K173" s="282"/>
    </row>
    <row r="174" spans="2:11" s="1" customFormat="1" ht="15" customHeight="1">
      <c r="B174" s="261"/>
      <c r="C174" s="240" t="s">
        <v>346</v>
      </c>
      <c r="D174" s="240"/>
      <c r="E174" s="240"/>
      <c r="F174" s="260" t="s">
        <v>333</v>
      </c>
      <c r="G174" s="240"/>
      <c r="H174" s="240" t="s">
        <v>394</v>
      </c>
      <c r="I174" s="240" t="s">
        <v>329</v>
      </c>
      <c r="J174" s="240">
        <v>50</v>
      </c>
      <c r="K174" s="282"/>
    </row>
    <row r="175" spans="2:11" s="1" customFormat="1" ht="15" customHeight="1">
      <c r="B175" s="261"/>
      <c r="C175" s="240" t="s">
        <v>354</v>
      </c>
      <c r="D175" s="240"/>
      <c r="E175" s="240"/>
      <c r="F175" s="260" t="s">
        <v>333</v>
      </c>
      <c r="G175" s="240"/>
      <c r="H175" s="240" t="s">
        <v>394</v>
      </c>
      <c r="I175" s="240" t="s">
        <v>329</v>
      </c>
      <c r="J175" s="240">
        <v>50</v>
      </c>
      <c r="K175" s="282"/>
    </row>
    <row r="176" spans="2:11" s="1" customFormat="1" ht="15" customHeight="1">
      <c r="B176" s="261"/>
      <c r="C176" s="240" t="s">
        <v>352</v>
      </c>
      <c r="D176" s="240"/>
      <c r="E176" s="240"/>
      <c r="F176" s="260" t="s">
        <v>333</v>
      </c>
      <c r="G176" s="240"/>
      <c r="H176" s="240" t="s">
        <v>394</v>
      </c>
      <c r="I176" s="240" t="s">
        <v>329</v>
      </c>
      <c r="J176" s="240">
        <v>50</v>
      </c>
      <c r="K176" s="282"/>
    </row>
    <row r="177" spans="2:11" s="1" customFormat="1" ht="15" customHeight="1">
      <c r="B177" s="261"/>
      <c r="C177" s="240" t="s">
        <v>104</v>
      </c>
      <c r="D177" s="240"/>
      <c r="E177" s="240"/>
      <c r="F177" s="260" t="s">
        <v>327</v>
      </c>
      <c r="G177" s="240"/>
      <c r="H177" s="240" t="s">
        <v>395</v>
      </c>
      <c r="I177" s="240" t="s">
        <v>396</v>
      </c>
      <c r="J177" s="240"/>
      <c r="K177" s="282"/>
    </row>
    <row r="178" spans="2:11" s="1" customFormat="1" ht="15" customHeight="1">
      <c r="B178" s="261"/>
      <c r="C178" s="240" t="s">
        <v>57</v>
      </c>
      <c r="D178" s="240"/>
      <c r="E178" s="240"/>
      <c r="F178" s="260" t="s">
        <v>327</v>
      </c>
      <c r="G178" s="240"/>
      <c r="H178" s="240" t="s">
        <v>397</v>
      </c>
      <c r="I178" s="240" t="s">
        <v>398</v>
      </c>
      <c r="J178" s="240">
        <v>1</v>
      </c>
      <c r="K178" s="282"/>
    </row>
    <row r="179" spans="2:11" s="1" customFormat="1" ht="15" customHeight="1">
      <c r="B179" s="261"/>
      <c r="C179" s="240" t="s">
        <v>53</v>
      </c>
      <c r="D179" s="240"/>
      <c r="E179" s="240"/>
      <c r="F179" s="260" t="s">
        <v>327</v>
      </c>
      <c r="G179" s="240"/>
      <c r="H179" s="240" t="s">
        <v>399</v>
      </c>
      <c r="I179" s="240" t="s">
        <v>329</v>
      </c>
      <c r="J179" s="240">
        <v>20</v>
      </c>
      <c r="K179" s="282"/>
    </row>
    <row r="180" spans="2:11" s="1" customFormat="1" ht="15" customHeight="1">
      <c r="B180" s="261"/>
      <c r="C180" s="240" t="s">
        <v>54</v>
      </c>
      <c r="D180" s="240"/>
      <c r="E180" s="240"/>
      <c r="F180" s="260" t="s">
        <v>327</v>
      </c>
      <c r="G180" s="240"/>
      <c r="H180" s="240" t="s">
        <v>400</v>
      </c>
      <c r="I180" s="240" t="s">
        <v>329</v>
      </c>
      <c r="J180" s="240">
        <v>255</v>
      </c>
      <c r="K180" s="282"/>
    </row>
    <row r="181" spans="2:11" s="1" customFormat="1" ht="15" customHeight="1">
      <c r="B181" s="261"/>
      <c r="C181" s="240" t="s">
        <v>105</v>
      </c>
      <c r="D181" s="240"/>
      <c r="E181" s="240"/>
      <c r="F181" s="260" t="s">
        <v>327</v>
      </c>
      <c r="G181" s="240"/>
      <c r="H181" s="240" t="s">
        <v>291</v>
      </c>
      <c r="I181" s="240" t="s">
        <v>329</v>
      </c>
      <c r="J181" s="240">
        <v>10</v>
      </c>
      <c r="K181" s="282"/>
    </row>
    <row r="182" spans="2:11" s="1" customFormat="1" ht="15" customHeight="1">
      <c r="B182" s="261"/>
      <c r="C182" s="240" t="s">
        <v>106</v>
      </c>
      <c r="D182" s="240"/>
      <c r="E182" s="240"/>
      <c r="F182" s="260" t="s">
        <v>327</v>
      </c>
      <c r="G182" s="240"/>
      <c r="H182" s="240" t="s">
        <v>401</v>
      </c>
      <c r="I182" s="240" t="s">
        <v>362</v>
      </c>
      <c r="J182" s="240"/>
      <c r="K182" s="282"/>
    </row>
    <row r="183" spans="2:11" s="1" customFormat="1" ht="15" customHeight="1">
      <c r="B183" s="261"/>
      <c r="C183" s="240" t="s">
        <v>402</v>
      </c>
      <c r="D183" s="240"/>
      <c r="E183" s="240"/>
      <c r="F183" s="260" t="s">
        <v>327</v>
      </c>
      <c r="G183" s="240"/>
      <c r="H183" s="240" t="s">
        <v>403</v>
      </c>
      <c r="I183" s="240" t="s">
        <v>362</v>
      </c>
      <c r="J183" s="240"/>
      <c r="K183" s="282"/>
    </row>
    <row r="184" spans="2:11" s="1" customFormat="1" ht="15" customHeight="1">
      <c r="B184" s="261"/>
      <c r="C184" s="240" t="s">
        <v>391</v>
      </c>
      <c r="D184" s="240"/>
      <c r="E184" s="240"/>
      <c r="F184" s="260" t="s">
        <v>327</v>
      </c>
      <c r="G184" s="240"/>
      <c r="H184" s="240" t="s">
        <v>404</v>
      </c>
      <c r="I184" s="240" t="s">
        <v>362</v>
      </c>
      <c r="J184" s="240"/>
      <c r="K184" s="282"/>
    </row>
    <row r="185" spans="2:11" s="1" customFormat="1" ht="15" customHeight="1">
      <c r="B185" s="261"/>
      <c r="C185" s="240" t="s">
        <v>108</v>
      </c>
      <c r="D185" s="240"/>
      <c r="E185" s="240"/>
      <c r="F185" s="260" t="s">
        <v>333</v>
      </c>
      <c r="G185" s="240"/>
      <c r="H185" s="240" t="s">
        <v>405</v>
      </c>
      <c r="I185" s="240" t="s">
        <v>329</v>
      </c>
      <c r="J185" s="240">
        <v>50</v>
      </c>
      <c r="K185" s="282"/>
    </row>
    <row r="186" spans="2:11" s="1" customFormat="1" ht="15" customHeight="1">
      <c r="B186" s="261"/>
      <c r="C186" s="240" t="s">
        <v>406</v>
      </c>
      <c r="D186" s="240"/>
      <c r="E186" s="240"/>
      <c r="F186" s="260" t="s">
        <v>333</v>
      </c>
      <c r="G186" s="240"/>
      <c r="H186" s="240" t="s">
        <v>407</v>
      </c>
      <c r="I186" s="240" t="s">
        <v>408</v>
      </c>
      <c r="J186" s="240"/>
      <c r="K186" s="282"/>
    </row>
    <row r="187" spans="2:11" s="1" customFormat="1" ht="15" customHeight="1">
      <c r="B187" s="261"/>
      <c r="C187" s="240" t="s">
        <v>409</v>
      </c>
      <c r="D187" s="240"/>
      <c r="E187" s="240"/>
      <c r="F187" s="260" t="s">
        <v>333</v>
      </c>
      <c r="G187" s="240"/>
      <c r="H187" s="240" t="s">
        <v>410</v>
      </c>
      <c r="I187" s="240" t="s">
        <v>408</v>
      </c>
      <c r="J187" s="240"/>
      <c r="K187" s="282"/>
    </row>
    <row r="188" spans="2:11" s="1" customFormat="1" ht="15" customHeight="1">
      <c r="B188" s="261"/>
      <c r="C188" s="240" t="s">
        <v>411</v>
      </c>
      <c r="D188" s="240"/>
      <c r="E188" s="240"/>
      <c r="F188" s="260" t="s">
        <v>333</v>
      </c>
      <c r="G188" s="240"/>
      <c r="H188" s="240" t="s">
        <v>412</v>
      </c>
      <c r="I188" s="240" t="s">
        <v>408</v>
      </c>
      <c r="J188" s="240"/>
      <c r="K188" s="282"/>
    </row>
    <row r="189" spans="2:11" s="1" customFormat="1" ht="15" customHeight="1">
      <c r="B189" s="261"/>
      <c r="C189" s="294" t="s">
        <v>413</v>
      </c>
      <c r="D189" s="240"/>
      <c r="E189" s="240"/>
      <c r="F189" s="260" t="s">
        <v>333</v>
      </c>
      <c r="G189" s="240"/>
      <c r="H189" s="240" t="s">
        <v>414</v>
      </c>
      <c r="I189" s="240" t="s">
        <v>415</v>
      </c>
      <c r="J189" s="295" t="s">
        <v>416</v>
      </c>
      <c r="K189" s="282"/>
    </row>
    <row r="190" spans="2:11" s="1" customFormat="1" ht="15" customHeight="1">
      <c r="B190" s="261"/>
      <c r="C190" s="246" t="s">
        <v>42</v>
      </c>
      <c r="D190" s="240"/>
      <c r="E190" s="240"/>
      <c r="F190" s="260" t="s">
        <v>327</v>
      </c>
      <c r="G190" s="240"/>
      <c r="H190" s="237" t="s">
        <v>417</v>
      </c>
      <c r="I190" s="240" t="s">
        <v>418</v>
      </c>
      <c r="J190" s="240"/>
      <c r="K190" s="282"/>
    </row>
    <row r="191" spans="2:11" s="1" customFormat="1" ht="15" customHeight="1">
      <c r="B191" s="261"/>
      <c r="C191" s="246" t="s">
        <v>419</v>
      </c>
      <c r="D191" s="240"/>
      <c r="E191" s="240"/>
      <c r="F191" s="260" t="s">
        <v>327</v>
      </c>
      <c r="G191" s="240"/>
      <c r="H191" s="240" t="s">
        <v>420</v>
      </c>
      <c r="I191" s="240" t="s">
        <v>362</v>
      </c>
      <c r="J191" s="240"/>
      <c r="K191" s="282"/>
    </row>
    <row r="192" spans="2:11" s="1" customFormat="1" ht="15" customHeight="1">
      <c r="B192" s="261"/>
      <c r="C192" s="246" t="s">
        <v>421</v>
      </c>
      <c r="D192" s="240"/>
      <c r="E192" s="240"/>
      <c r="F192" s="260" t="s">
        <v>327</v>
      </c>
      <c r="G192" s="240"/>
      <c r="H192" s="240" t="s">
        <v>422</v>
      </c>
      <c r="I192" s="240" t="s">
        <v>362</v>
      </c>
      <c r="J192" s="240"/>
      <c r="K192" s="282"/>
    </row>
    <row r="193" spans="2:11" s="1" customFormat="1" ht="15" customHeight="1">
      <c r="B193" s="261"/>
      <c r="C193" s="246" t="s">
        <v>423</v>
      </c>
      <c r="D193" s="240"/>
      <c r="E193" s="240"/>
      <c r="F193" s="260" t="s">
        <v>333</v>
      </c>
      <c r="G193" s="240"/>
      <c r="H193" s="240" t="s">
        <v>424</v>
      </c>
      <c r="I193" s="240" t="s">
        <v>362</v>
      </c>
      <c r="J193" s="240"/>
      <c r="K193" s="282"/>
    </row>
    <row r="194" spans="2:11" s="1" customFormat="1" ht="15" customHeight="1">
      <c r="B194" s="288"/>
      <c r="C194" s="296"/>
      <c r="D194" s="270"/>
      <c r="E194" s="270"/>
      <c r="F194" s="270"/>
      <c r="G194" s="270"/>
      <c r="H194" s="270"/>
      <c r="I194" s="270"/>
      <c r="J194" s="270"/>
      <c r="K194" s="289"/>
    </row>
    <row r="195" spans="2:11" s="1" customFormat="1" ht="18.75" customHeight="1">
      <c r="B195" s="237"/>
      <c r="C195" s="240"/>
      <c r="D195" s="240"/>
      <c r="E195" s="240"/>
      <c r="F195" s="260"/>
      <c r="G195" s="240"/>
      <c r="H195" s="240"/>
      <c r="I195" s="240"/>
      <c r="J195" s="240"/>
      <c r="K195" s="237"/>
    </row>
    <row r="196" spans="2:11" s="1" customFormat="1" ht="18.75" customHeight="1">
      <c r="B196" s="237"/>
      <c r="C196" s="240"/>
      <c r="D196" s="240"/>
      <c r="E196" s="240"/>
      <c r="F196" s="260"/>
      <c r="G196" s="240"/>
      <c r="H196" s="240"/>
      <c r="I196" s="240"/>
      <c r="J196" s="240"/>
      <c r="K196" s="237"/>
    </row>
    <row r="197" spans="2:11" s="1" customFormat="1" ht="18.75" customHeight="1">
      <c r="B197" s="247"/>
      <c r="C197" s="247"/>
      <c r="D197" s="247"/>
      <c r="E197" s="247"/>
      <c r="F197" s="247"/>
      <c r="G197" s="247"/>
      <c r="H197" s="247"/>
      <c r="I197" s="247"/>
      <c r="J197" s="247"/>
      <c r="K197" s="247"/>
    </row>
    <row r="198" spans="2:11" s="1" customFormat="1" ht="13.5">
      <c r="B198" s="229"/>
      <c r="C198" s="230"/>
      <c r="D198" s="230"/>
      <c r="E198" s="230"/>
      <c r="F198" s="230"/>
      <c r="G198" s="230"/>
      <c r="H198" s="230"/>
      <c r="I198" s="230"/>
      <c r="J198" s="230"/>
      <c r="K198" s="231"/>
    </row>
    <row r="199" spans="2:11" s="1" customFormat="1" ht="21">
      <c r="B199" s="232"/>
      <c r="C199" s="350" t="s">
        <v>425</v>
      </c>
      <c r="D199" s="350"/>
      <c r="E199" s="350"/>
      <c r="F199" s="350"/>
      <c r="G199" s="350"/>
      <c r="H199" s="350"/>
      <c r="I199" s="350"/>
      <c r="J199" s="350"/>
      <c r="K199" s="233"/>
    </row>
    <row r="200" spans="2:11" s="1" customFormat="1" ht="25.5" customHeight="1">
      <c r="B200" s="232"/>
      <c r="C200" s="297" t="s">
        <v>426</v>
      </c>
      <c r="D200" s="297"/>
      <c r="E200" s="297"/>
      <c r="F200" s="297" t="s">
        <v>427</v>
      </c>
      <c r="G200" s="298"/>
      <c r="H200" s="351" t="s">
        <v>428</v>
      </c>
      <c r="I200" s="351"/>
      <c r="J200" s="351"/>
      <c r="K200" s="233"/>
    </row>
    <row r="201" spans="2:11" s="1" customFormat="1" ht="5.25" customHeight="1">
      <c r="B201" s="261"/>
      <c r="C201" s="258"/>
      <c r="D201" s="258"/>
      <c r="E201" s="258"/>
      <c r="F201" s="258"/>
      <c r="G201" s="240"/>
      <c r="H201" s="258"/>
      <c r="I201" s="258"/>
      <c r="J201" s="258"/>
      <c r="K201" s="282"/>
    </row>
    <row r="202" spans="2:11" s="1" customFormat="1" ht="15" customHeight="1">
      <c r="B202" s="261"/>
      <c r="C202" s="240" t="s">
        <v>418</v>
      </c>
      <c r="D202" s="240"/>
      <c r="E202" s="240"/>
      <c r="F202" s="260" t="s">
        <v>43</v>
      </c>
      <c r="G202" s="240"/>
      <c r="H202" s="352" t="s">
        <v>429</v>
      </c>
      <c r="I202" s="352"/>
      <c r="J202" s="352"/>
      <c r="K202" s="282"/>
    </row>
    <row r="203" spans="2:11" s="1" customFormat="1" ht="15" customHeight="1">
      <c r="B203" s="261"/>
      <c r="C203" s="267"/>
      <c r="D203" s="240"/>
      <c r="E203" s="240"/>
      <c r="F203" s="260" t="s">
        <v>44</v>
      </c>
      <c r="G203" s="240"/>
      <c r="H203" s="352" t="s">
        <v>430</v>
      </c>
      <c r="I203" s="352"/>
      <c r="J203" s="352"/>
      <c r="K203" s="282"/>
    </row>
    <row r="204" spans="2:11" s="1" customFormat="1" ht="15" customHeight="1">
      <c r="B204" s="261"/>
      <c r="C204" s="267"/>
      <c r="D204" s="240"/>
      <c r="E204" s="240"/>
      <c r="F204" s="260" t="s">
        <v>47</v>
      </c>
      <c r="G204" s="240"/>
      <c r="H204" s="352" t="s">
        <v>431</v>
      </c>
      <c r="I204" s="352"/>
      <c r="J204" s="352"/>
      <c r="K204" s="282"/>
    </row>
    <row r="205" spans="2:11" s="1" customFormat="1" ht="15" customHeight="1">
      <c r="B205" s="261"/>
      <c r="C205" s="240"/>
      <c r="D205" s="240"/>
      <c r="E205" s="240"/>
      <c r="F205" s="260" t="s">
        <v>45</v>
      </c>
      <c r="G205" s="240"/>
      <c r="H205" s="352" t="s">
        <v>432</v>
      </c>
      <c r="I205" s="352"/>
      <c r="J205" s="352"/>
      <c r="K205" s="282"/>
    </row>
    <row r="206" spans="2:11" s="1" customFormat="1" ht="15" customHeight="1">
      <c r="B206" s="261"/>
      <c r="C206" s="240"/>
      <c r="D206" s="240"/>
      <c r="E206" s="240"/>
      <c r="F206" s="260" t="s">
        <v>46</v>
      </c>
      <c r="G206" s="240"/>
      <c r="H206" s="352" t="s">
        <v>433</v>
      </c>
      <c r="I206" s="352"/>
      <c r="J206" s="352"/>
      <c r="K206" s="282"/>
    </row>
    <row r="207" spans="2:11" s="1" customFormat="1" ht="15" customHeight="1">
      <c r="B207" s="261"/>
      <c r="C207" s="240"/>
      <c r="D207" s="240"/>
      <c r="E207" s="240"/>
      <c r="F207" s="260"/>
      <c r="G207" s="240"/>
      <c r="H207" s="240"/>
      <c r="I207" s="240"/>
      <c r="J207" s="240"/>
      <c r="K207" s="282"/>
    </row>
    <row r="208" spans="2:11" s="1" customFormat="1" ht="15" customHeight="1">
      <c r="B208" s="261"/>
      <c r="C208" s="240" t="s">
        <v>374</v>
      </c>
      <c r="D208" s="240"/>
      <c r="E208" s="240"/>
      <c r="F208" s="260" t="s">
        <v>79</v>
      </c>
      <c r="G208" s="240"/>
      <c r="H208" s="352" t="s">
        <v>434</v>
      </c>
      <c r="I208" s="352"/>
      <c r="J208" s="352"/>
      <c r="K208" s="282"/>
    </row>
    <row r="209" spans="2:11" s="1" customFormat="1" ht="15" customHeight="1">
      <c r="B209" s="261"/>
      <c r="C209" s="267"/>
      <c r="D209" s="240"/>
      <c r="E209" s="240"/>
      <c r="F209" s="260" t="s">
        <v>271</v>
      </c>
      <c r="G209" s="240"/>
      <c r="H209" s="352" t="s">
        <v>272</v>
      </c>
      <c r="I209" s="352"/>
      <c r="J209" s="352"/>
      <c r="K209" s="282"/>
    </row>
    <row r="210" spans="2:11" s="1" customFormat="1" ht="15" customHeight="1">
      <c r="B210" s="261"/>
      <c r="C210" s="240"/>
      <c r="D210" s="240"/>
      <c r="E210" s="240"/>
      <c r="F210" s="260" t="s">
        <v>269</v>
      </c>
      <c r="G210" s="240"/>
      <c r="H210" s="352" t="s">
        <v>435</v>
      </c>
      <c r="I210" s="352"/>
      <c r="J210" s="352"/>
      <c r="K210" s="282"/>
    </row>
    <row r="211" spans="2:11" s="1" customFormat="1" ht="15" customHeight="1">
      <c r="B211" s="299"/>
      <c r="C211" s="267"/>
      <c r="D211" s="267"/>
      <c r="E211" s="267"/>
      <c r="F211" s="260" t="s">
        <v>89</v>
      </c>
      <c r="G211" s="246"/>
      <c r="H211" s="353" t="s">
        <v>90</v>
      </c>
      <c r="I211" s="353"/>
      <c r="J211" s="353"/>
      <c r="K211" s="300"/>
    </row>
    <row r="212" spans="2:11" s="1" customFormat="1" ht="15" customHeight="1">
      <c r="B212" s="299"/>
      <c r="C212" s="267"/>
      <c r="D212" s="267"/>
      <c r="E212" s="267"/>
      <c r="F212" s="260" t="s">
        <v>273</v>
      </c>
      <c r="G212" s="246"/>
      <c r="H212" s="353" t="s">
        <v>255</v>
      </c>
      <c r="I212" s="353"/>
      <c r="J212" s="353"/>
      <c r="K212" s="300"/>
    </row>
    <row r="213" spans="2:11" s="1" customFormat="1" ht="15" customHeight="1">
      <c r="B213" s="299"/>
      <c r="C213" s="267"/>
      <c r="D213" s="267"/>
      <c r="E213" s="267"/>
      <c r="F213" s="301"/>
      <c r="G213" s="246"/>
      <c r="H213" s="302"/>
      <c r="I213" s="302"/>
      <c r="J213" s="302"/>
      <c r="K213" s="300"/>
    </row>
    <row r="214" spans="2:11" s="1" customFormat="1" ht="15" customHeight="1">
      <c r="B214" s="299"/>
      <c r="C214" s="240" t="s">
        <v>398</v>
      </c>
      <c r="D214" s="267"/>
      <c r="E214" s="267"/>
      <c r="F214" s="260">
        <v>1</v>
      </c>
      <c r="G214" s="246"/>
      <c r="H214" s="353" t="s">
        <v>436</v>
      </c>
      <c r="I214" s="353"/>
      <c r="J214" s="353"/>
      <c r="K214" s="300"/>
    </row>
    <row r="215" spans="2:11" s="1" customFormat="1" ht="15" customHeight="1">
      <c r="B215" s="299"/>
      <c r="C215" s="267"/>
      <c r="D215" s="267"/>
      <c r="E215" s="267"/>
      <c r="F215" s="260">
        <v>2</v>
      </c>
      <c r="G215" s="246"/>
      <c r="H215" s="353" t="s">
        <v>437</v>
      </c>
      <c r="I215" s="353"/>
      <c r="J215" s="353"/>
      <c r="K215" s="300"/>
    </row>
    <row r="216" spans="2:11" s="1" customFormat="1" ht="15" customHeight="1">
      <c r="B216" s="299"/>
      <c r="C216" s="267"/>
      <c r="D216" s="267"/>
      <c r="E216" s="267"/>
      <c r="F216" s="260">
        <v>3</v>
      </c>
      <c r="G216" s="246"/>
      <c r="H216" s="353" t="s">
        <v>438</v>
      </c>
      <c r="I216" s="353"/>
      <c r="J216" s="353"/>
      <c r="K216" s="300"/>
    </row>
    <row r="217" spans="2:11" s="1" customFormat="1" ht="15" customHeight="1">
      <c r="B217" s="299"/>
      <c r="C217" s="267"/>
      <c r="D217" s="267"/>
      <c r="E217" s="267"/>
      <c r="F217" s="260">
        <v>4</v>
      </c>
      <c r="G217" s="246"/>
      <c r="H217" s="353" t="s">
        <v>439</v>
      </c>
      <c r="I217" s="353"/>
      <c r="J217" s="353"/>
      <c r="K217" s="300"/>
    </row>
    <row r="218" spans="2:11" s="1" customFormat="1" ht="12.75" customHeight="1">
      <c r="B218" s="303"/>
      <c r="C218" s="304"/>
      <c r="D218" s="304"/>
      <c r="E218" s="304"/>
      <c r="F218" s="304"/>
      <c r="G218" s="304"/>
      <c r="H218" s="304"/>
      <c r="I218" s="304"/>
      <c r="J218" s="304"/>
      <c r="K218" s="305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SO 01 - Podelné parkoviště</vt:lpstr>
      <vt:lpstr>SO 02 - Úprava vjezdu k o...</vt:lpstr>
      <vt:lpstr>SO 03 - Oprava místní kom...</vt:lpstr>
      <vt:lpstr>VON - Vedlejší a ostatní ...</vt:lpstr>
      <vt:lpstr>Pokyny pro vyplnění</vt:lpstr>
      <vt:lpstr>'Rekapitulace stavby'!Názvy_tisku</vt:lpstr>
      <vt:lpstr>'SO 01 - Podelné parkoviště'!Názvy_tisku</vt:lpstr>
      <vt:lpstr>'SO 02 - Úprava vjezdu k o...'!Názvy_tisku</vt:lpstr>
      <vt:lpstr>'SO 03 - Oprava místní kom...'!Názvy_tisku</vt:lpstr>
      <vt:lpstr>'VON - Vedlejší a ostatní ...'!Názvy_tisku</vt:lpstr>
      <vt:lpstr>'Pokyny pro vyplnění'!Oblast_tisku</vt:lpstr>
      <vt:lpstr>'Rekapitulace stavby'!Oblast_tisku</vt:lpstr>
      <vt:lpstr>'SO 01 - Podelné parkoviště'!Oblast_tisku</vt:lpstr>
      <vt:lpstr>'SO 02 - Úprava vjezdu k o...'!Oblast_tisku</vt:lpstr>
      <vt:lpstr>'SO 03 - Oprava místní kom...'!Oblast_tisku</vt:lpstr>
      <vt:lpstr>'VON - Vedlejší a ostatní 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HernyPC\Herny</dc:creator>
  <cp:lastModifiedBy>Stašová Zdenka</cp:lastModifiedBy>
  <dcterms:created xsi:type="dcterms:W3CDTF">2021-05-20T11:32:01Z</dcterms:created>
  <dcterms:modified xsi:type="dcterms:W3CDTF">2021-05-21T10:14:28Z</dcterms:modified>
</cp:coreProperties>
</file>